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8.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https://nationalgridplc-my.sharepoint.com/personal/amy_dickerson_us_nationalgrid_com/Documents/Lighting/New Construction Lighting/"/>
    </mc:Choice>
  </mc:AlternateContent>
  <xr:revisionPtr revIDLastSave="48" documentId="8_{A48CF222-61E1-4CA0-8088-03C791194B5D}" xr6:coauthVersionLast="47" xr6:coauthVersionMax="47" xr10:uidLastSave="{97EE8879-9500-44E0-9576-AB3362C5F89D}"/>
  <bookViews>
    <workbookView xWindow="-110" yWindow="-110" windowWidth="19420" windowHeight="10420" tabRatio="877" activeTab="1" xr2:uid="{00000000-000D-0000-FFFF-FFFF00000000}"/>
  </bookViews>
  <sheets>
    <sheet name="App &amp; Instructions" sheetId="19" r:id="rId1"/>
    <sheet name="Project Information" sheetId="29" r:id="rId2"/>
    <sheet name="LED Products List" sheetId="31" r:id="rId3"/>
    <sheet name="Terms &amp; Conditions" sheetId="20" r:id="rId4"/>
    <sheet name="Illuminating Incentives" sheetId="11" r:id="rId5"/>
    <sheet name="Interior Space" sheetId="2" r:id="rId6"/>
    <sheet name="Exterior Space" sheetId="6" r:id="rId7"/>
    <sheet name="Whole Bldg-Proj Summary" sheetId="4" r:id="rId8"/>
    <sheet name="Space-by-Space-Proj Summary" sheetId="30" r:id="rId9"/>
    <sheet name="COMcheck Proj Summary" sheetId="32" r:id="rId10"/>
    <sheet name="InDemand_csv" sheetId="33" state="hidden" r:id="rId11"/>
    <sheet name="MRD" sheetId="16" state="hidden" r:id="rId12"/>
    <sheet name="Zip Codes" sheetId="27" state="hidden" r:id="rId13"/>
    <sheet name="Code" sheetId="28" state="hidden" r:id="rId14"/>
    <sheet name="HVAC" sheetId="7" state="hidden" r:id="rId15"/>
    <sheet name="Operation Hours" sheetId="9" state="hidden" r:id="rId16"/>
  </sheets>
  <externalReferences>
    <externalReference r:id="rId17"/>
  </externalReferences>
  <definedNames>
    <definedName name="_xlnm._FilterDatabase" localSheetId="6" hidden="1">'Exterior Space'!$A$9:$S$263</definedName>
    <definedName name="_xlnm._FilterDatabase" localSheetId="5" hidden="1">'Interior Space'!$A$9:$S$1260</definedName>
    <definedName name="Cities" localSheetId="9">Table5049[City]</definedName>
    <definedName name="Cities">Table5049[City]</definedName>
    <definedName name="CodeLPD" localSheetId="9">Table1[[2020 ECCCNYS (der. IECC 2018)]:[IECC 2015]]</definedName>
    <definedName name="CodeLPD">Table1[[2020 ECCCNYS (der. IECC 2018)]:[IECC 2015]]</definedName>
    <definedName name="CodeMethod" localSheetId="9">Table1[CODE_METHOD]</definedName>
    <definedName name="CodeMethod">Table1[CODE_METHOD]</definedName>
    <definedName name="FacilityType">Table7[Facility Type]</definedName>
    <definedName name="HVACList">Table3[HVACList]</definedName>
    <definedName name="LEDModel">'LED Products List'!$D$8:$D$57</definedName>
    <definedName name="LEDProdAvail">'LED Products List'!$B$8:INDEX('LED Products List'!LEDProdList,'LED Products List'!$A$6)</definedName>
    <definedName name="LEDProdList" localSheetId="2">'LED Products List'!$B$8:$B$57</definedName>
    <definedName name="LEDWattage">'LED Products List'!$E$8:$E$57</definedName>
    <definedName name="LightMeasEUL">[1]List!$S$11:$U$61</definedName>
    <definedName name="NYDevCodes">'[1]NY Device Codes &amp; Rated Wattage'!$A$3:$I$1926</definedName>
    <definedName name="NYDevCodesWatts">'[1]NY Device Codes &amp; Rated Wattage'!$C$3:$I$1926</definedName>
    <definedName name="_xlnm.Print_Area" localSheetId="9">'COMcheck Proj Summary'!$B$2:$O$45</definedName>
    <definedName name="_xlnm.Print_Area" localSheetId="5">'Interior Space'!$A$5:$N$309</definedName>
    <definedName name="_xlnm.Print_Area" localSheetId="2">'LED Products List'!$B$1:$J$66</definedName>
    <definedName name="_xlnm.Print_Area" localSheetId="11">MRD!$A$1:$L$76</definedName>
    <definedName name="_xlnm.Print_Area" localSheetId="1">'Project Information'!$A$1:$P$52</definedName>
    <definedName name="_xlnm.Print_Area" localSheetId="8">'Space-by-Space-Proj Summary'!$B$2:$O$31</definedName>
    <definedName name="_xlnm.Print_Area" localSheetId="7">'Whole Bldg-Proj Summary'!$B$2:$O$32</definedName>
    <definedName name="_xlnm.Print_Titles" localSheetId="4">'Illuminating Incentives'!$6:$6</definedName>
    <definedName name="ProdType">'LED Products List'!$D$8:$D$57</definedName>
    <definedName name="QualListing">'LED Products List'!$F$8:$F$57</definedName>
    <definedName name="SpaceType" localSheetId="9">Table1[SPACE_TYPE]</definedName>
    <definedName name="SpaceType">Table1[SPACE_TYPE]</definedName>
    <definedName name="States" localSheetId="9">Table39[States]</definedName>
    <definedName name="States" localSheetId="8">Table39[States]</definedName>
    <definedName name="States">Table39[States]</definedName>
    <definedName name="Zip" localSheetId="9">Table5049[Zip]</definedName>
    <definedName name="Zip">Table5049[Zip]</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2" i="32" l="1"/>
  <c r="S7" i="2" l="1" a="1"/>
  <c r="S7" i="2" s="1"/>
  <c r="S5" i="2" a="1"/>
  <c r="S5" i="2" s="1"/>
  <c r="P4" i="2" l="1"/>
  <c r="E8" i="2"/>
  <c r="C8" i="2" l="1"/>
  <c r="O11" i="29"/>
  <c r="Q1" i="33"/>
  <c r="AF1" i="33"/>
  <c r="AI1" i="33" l="1"/>
  <c r="O1" i="33"/>
  <c r="N1" i="33"/>
  <c r="M1" i="33"/>
  <c r="L1" i="33"/>
  <c r="M11" i="6" l="1"/>
  <c r="E10" i="2"/>
  <c r="V11" i="6" l="1"/>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10" i="6"/>
  <c r="R33" i="32" l="1"/>
  <c r="C4" i="32" l="1"/>
  <c r="E11" i="2" l="1"/>
  <c r="E12" i="2"/>
  <c r="E13" i="2"/>
  <c r="E14" i="2"/>
  <c r="U13" i="2" l="1"/>
  <c r="U14" i="2"/>
  <c r="U15" i="2"/>
  <c r="U16" i="2"/>
  <c r="U17" i="2"/>
  <c r="U18" i="2"/>
  <c r="U19" i="2"/>
  <c r="U20" i="2"/>
  <c r="U21" i="2"/>
  <c r="U22" i="2"/>
  <c r="U23" i="2"/>
  <c r="U24" i="2"/>
  <c r="U25" i="2"/>
  <c r="U26" i="2"/>
  <c r="U27" i="2"/>
  <c r="U28" i="2"/>
  <c r="U29" i="2"/>
  <c r="U30" i="2"/>
  <c r="U31" i="2"/>
  <c r="U32" i="2"/>
  <c r="U33" i="2"/>
  <c r="U34" i="2"/>
  <c r="U35" i="2"/>
  <c r="U36" i="2"/>
  <c r="U37" i="2"/>
  <c r="U38" i="2"/>
  <c r="U39" i="2"/>
  <c r="U40" i="2"/>
  <c r="U41" i="2"/>
  <c r="U42" i="2"/>
  <c r="U43" i="2"/>
  <c r="U44" i="2"/>
  <c r="U45" i="2"/>
  <c r="U46" i="2"/>
  <c r="U47" i="2"/>
  <c r="U48" i="2"/>
  <c r="U49" i="2"/>
  <c r="U50" i="2"/>
  <c r="U51" i="2"/>
  <c r="U52" i="2"/>
  <c r="U53" i="2"/>
  <c r="U54" i="2"/>
  <c r="U55" i="2"/>
  <c r="U56" i="2"/>
  <c r="U57" i="2"/>
  <c r="U58" i="2"/>
  <c r="U59" i="2"/>
  <c r="U60" i="2"/>
  <c r="U61" i="2"/>
  <c r="U62" i="2"/>
  <c r="U63" i="2"/>
  <c r="U64" i="2"/>
  <c r="U65" i="2"/>
  <c r="U66" i="2"/>
  <c r="U67" i="2"/>
  <c r="U68" i="2"/>
  <c r="U69" i="2"/>
  <c r="U70" i="2"/>
  <c r="U71" i="2"/>
  <c r="U72" i="2"/>
  <c r="U73" i="2"/>
  <c r="U74" i="2"/>
  <c r="U75" i="2"/>
  <c r="U76" i="2"/>
  <c r="U77" i="2"/>
  <c r="U78" i="2"/>
  <c r="U79" i="2"/>
  <c r="U80" i="2"/>
  <c r="U81" i="2"/>
  <c r="U82" i="2"/>
  <c r="U83" i="2"/>
  <c r="U84" i="2"/>
  <c r="U85" i="2"/>
  <c r="U86" i="2"/>
  <c r="U87" i="2"/>
  <c r="U88" i="2"/>
  <c r="U89" i="2"/>
  <c r="U90" i="2"/>
  <c r="U91" i="2"/>
  <c r="U92" i="2"/>
  <c r="U93" i="2"/>
  <c r="U94" i="2"/>
  <c r="U95" i="2"/>
  <c r="U96" i="2"/>
  <c r="U97" i="2"/>
  <c r="U98" i="2"/>
  <c r="U99" i="2"/>
  <c r="U100" i="2"/>
  <c r="U101" i="2"/>
  <c r="U102" i="2"/>
  <c r="U103" i="2"/>
  <c r="U104" i="2"/>
  <c r="U105" i="2"/>
  <c r="U106" i="2"/>
  <c r="U107" i="2"/>
  <c r="U108" i="2"/>
  <c r="U109" i="2"/>
  <c r="U110" i="2"/>
  <c r="U111" i="2"/>
  <c r="U112" i="2"/>
  <c r="U113" i="2"/>
  <c r="U114" i="2"/>
  <c r="U115" i="2"/>
  <c r="U116" i="2"/>
  <c r="U117" i="2"/>
  <c r="U118" i="2"/>
  <c r="U119" i="2"/>
  <c r="U120" i="2"/>
  <c r="U121" i="2"/>
  <c r="U122" i="2"/>
  <c r="U123" i="2"/>
  <c r="U124" i="2"/>
  <c r="U125" i="2"/>
  <c r="U126" i="2"/>
  <c r="U127" i="2"/>
  <c r="U128" i="2"/>
  <c r="U129" i="2"/>
  <c r="U130" i="2"/>
  <c r="U131" i="2"/>
  <c r="U132" i="2"/>
  <c r="U133" i="2"/>
  <c r="U134" i="2"/>
  <c r="U135" i="2"/>
  <c r="U136" i="2"/>
  <c r="U137" i="2"/>
  <c r="U138" i="2"/>
  <c r="U139" i="2"/>
  <c r="U140" i="2"/>
  <c r="U141" i="2"/>
  <c r="U142" i="2"/>
  <c r="U143" i="2"/>
  <c r="U144" i="2"/>
  <c r="U145" i="2"/>
  <c r="U146" i="2"/>
  <c r="U147" i="2"/>
  <c r="U148" i="2"/>
  <c r="U149" i="2"/>
  <c r="U150" i="2"/>
  <c r="U151" i="2"/>
  <c r="U152" i="2"/>
  <c r="U153" i="2"/>
  <c r="U154" i="2"/>
  <c r="U155" i="2"/>
  <c r="U156" i="2"/>
  <c r="U157" i="2"/>
  <c r="U158" i="2"/>
  <c r="U159" i="2"/>
  <c r="U160" i="2"/>
  <c r="U161" i="2"/>
  <c r="U162" i="2"/>
  <c r="U163" i="2"/>
  <c r="U164" i="2"/>
  <c r="U165" i="2"/>
  <c r="U166" i="2"/>
  <c r="U167" i="2"/>
  <c r="U168" i="2"/>
  <c r="U169" i="2"/>
  <c r="U170" i="2"/>
  <c r="U171" i="2"/>
  <c r="U172" i="2"/>
  <c r="U173" i="2"/>
  <c r="U174" i="2"/>
  <c r="U175" i="2"/>
  <c r="U176" i="2"/>
  <c r="U177" i="2"/>
  <c r="U178" i="2"/>
  <c r="U179" i="2"/>
  <c r="U180" i="2"/>
  <c r="U181" i="2"/>
  <c r="U182" i="2"/>
  <c r="U183" i="2"/>
  <c r="U184" i="2"/>
  <c r="U185" i="2"/>
  <c r="U186" i="2"/>
  <c r="U187" i="2"/>
  <c r="U188" i="2"/>
  <c r="U189" i="2"/>
  <c r="U190" i="2"/>
  <c r="U191" i="2"/>
  <c r="U192" i="2"/>
  <c r="U193" i="2"/>
  <c r="U194" i="2"/>
  <c r="U195" i="2"/>
  <c r="U196" i="2"/>
  <c r="U197" i="2"/>
  <c r="U198" i="2"/>
  <c r="U199" i="2"/>
  <c r="U200" i="2"/>
  <c r="U201" i="2"/>
  <c r="U202" i="2"/>
  <c r="U203" i="2"/>
  <c r="U204" i="2"/>
  <c r="U205" i="2"/>
  <c r="U206" i="2"/>
  <c r="U207" i="2"/>
  <c r="U208" i="2"/>
  <c r="U209" i="2"/>
  <c r="U210" i="2"/>
  <c r="U211" i="2"/>
  <c r="U212" i="2"/>
  <c r="U213" i="2"/>
  <c r="U214" i="2"/>
  <c r="U215" i="2"/>
  <c r="U216" i="2"/>
  <c r="U217" i="2"/>
  <c r="U218" i="2"/>
  <c r="U219" i="2"/>
  <c r="U220" i="2"/>
  <c r="U221" i="2"/>
  <c r="U222" i="2"/>
  <c r="U223" i="2"/>
  <c r="U224" i="2"/>
  <c r="U225" i="2"/>
  <c r="U226" i="2"/>
  <c r="U227" i="2"/>
  <c r="U228" i="2"/>
  <c r="U229" i="2"/>
  <c r="U230" i="2"/>
  <c r="U231" i="2"/>
  <c r="U232" i="2"/>
  <c r="U233" i="2"/>
  <c r="U234" i="2"/>
  <c r="U235" i="2"/>
  <c r="U236" i="2"/>
  <c r="U237" i="2"/>
  <c r="U238" i="2"/>
  <c r="U239" i="2"/>
  <c r="U240" i="2"/>
  <c r="U241" i="2"/>
  <c r="U242" i="2"/>
  <c r="U243" i="2"/>
  <c r="U244" i="2"/>
  <c r="U245" i="2"/>
  <c r="U246" i="2"/>
  <c r="U247" i="2"/>
  <c r="U248" i="2"/>
  <c r="U249" i="2"/>
  <c r="U250" i="2"/>
  <c r="U251" i="2"/>
  <c r="U252" i="2"/>
  <c r="U253" i="2"/>
  <c r="U254" i="2"/>
  <c r="U255" i="2"/>
  <c r="U256" i="2"/>
  <c r="U257" i="2"/>
  <c r="U258" i="2"/>
  <c r="U259" i="2"/>
  <c r="U260" i="2"/>
  <c r="U261" i="2"/>
  <c r="U262" i="2"/>
  <c r="U263" i="2"/>
  <c r="U264" i="2"/>
  <c r="U265" i="2"/>
  <c r="U266" i="2"/>
  <c r="U267" i="2"/>
  <c r="U268" i="2"/>
  <c r="U269" i="2"/>
  <c r="U270" i="2"/>
  <c r="U271" i="2"/>
  <c r="U272" i="2"/>
  <c r="U273" i="2"/>
  <c r="U274" i="2"/>
  <c r="U275" i="2"/>
  <c r="U276" i="2"/>
  <c r="U277" i="2"/>
  <c r="U278" i="2"/>
  <c r="U279" i="2"/>
  <c r="U280" i="2"/>
  <c r="U281" i="2"/>
  <c r="U282" i="2"/>
  <c r="U283" i="2"/>
  <c r="U284" i="2"/>
  <c r="U285" i="2"/>
  <c r="U286" i="2"/>
  <c r="U287" i="2"/>
  <c r="U288" i="2"/>
  <c r="U289" i="2"/>
  <c r="U290" i="2"/>
  <c r="U291" i="2"/>
  <c r="U292" i="2"/>
  <c r="U293" i="2"/>
  <c r="U294" i="2"/>
  <c r="U295" i="2"/>
  <c r="U296" i="2"/>
  <c r="U297" i="2"/>
  <c r="U298" i="2"/>
  <c r="U299" i="2"/>
  <c r="U300" i="2"/>
  <c r="U301" i="2"/>
  <c r="U302" i="2"/>
  <c r="U303" i="2"/>
  <c r="U304" i="2"/>
  <c r="U305" i="2"/>
  <c r="U306" i="2"/>
  <c r="U307" i="2"/>
  <c r="U308" i="2"/>
  <c r="U309" i="2"/>
  <c r="U310" i="2"/>
  <c r="U311" i="2"/>
  <c r="U312" i="2"/>
  <c r="U313" i="2"/>
  <c r="U314" i="2"/>
  <c r="U315" i="2"/>
  <c r="U316" i="2"/>
  <c r="U317" i="2"/>
  <c r="U318" i="2"/>
  <c r="U319" i="2"/>
  <c r="U320" i="2"/>
  <c r="U321" i="2"/>
  <c r="U322" i="2"/>
  <c r="U323" i="2"/>
  <c r="U324" i="2"/>
  <c r="U325" i="2"/>
  <c r="U326" i="2"/>
  <c r="U327" i="2"/>
  <c r="U328" i="2"/>
  <c r="U329" i="2"/>
  <c r="U330" i="2"/>
  <c r="U331" i="2"/>
  <c r="U332" i="2"/>
  <c r="U333" i="2"/>
  <c r="U334" i="2"/>
  <c r="U335" i="2"/>
  <c r="U336" i="2"/>
  <c r="U337" i="2"/>
  <c r="U338" i="2"/>
  <c r="U339" i="2"/>
  <c r="U340" i="2"/>
  <c r="U341" i="2"/>
  <c r="U342" i="2"/>
  <c r="U343" i="2"/>
  <c r="U344" i="2"/>
  <c r="U345" i="2"/>
  <c r="U346" i="2"/>
  <c r="U347" i="2"/>
  <c r="U348" i="2"/>
  <c r="U349" i="2"/>
  <c r="U350" i="2"/>
  <c r="U351" i="2"/>
  <c r="U352" i="2"/>
  <c r="U353" i="2"/>
  <c r="U354" i="2"/>
  <c r="U355" i="2"/>
  <c r="U356" i="2"/>
  <c r="U357" i="2"/>
  <c r="U358" i="2"/>
  <c r="U359" i="2"/>
  <c r="U360" i="2"/>
  <c r="U361" i="2"/>
  <c r="U362" i="2"/>
  <c r="U363" i="2"/>
  <c r="U364" i="2"/>
  <c r="U365" i="2"/>
  <c r="U366" i="2"/>
  <c r="U367" i="2"/>
  <c r="U368" i="2"/>
  <c r="U369" i="2"/>
  <c r="U370" i="2"/>
  <c r="U371" i="2"/>
  <c r="U372" i="2"/>
  <c r="U373" i="2"/>
  <c r="U374" i="2"/>
  <c r="U375" i="2"/>
  <c r="U376" i="2"/>
  <c r="U377" i="2"/>
  <c r="U378" i="2"/>
  <c r="U379" i="2"/>
  <c r="U380" i="2"/>
  <c r="U381" i="2"/>
  <c r="U382" i="2"/>
  <c r="U383" i="2"/>
  <c r="U384" i="2"/>
  <c r="U385" i="2"/>
  <c r="U386" i="2"/>
  <c r="U387" i="2"/>
  <c r="U388" i="2"/>
  <c r="U389" i="2"/>
  <c r="U390" i="2"/>
  <c r="U391" i="2"/>
  <c r="U392" i="2"/>
  <c r="U393" i="2"/>
  <c r="U394" i="2"/>
  <c r="U395" i="2"/>
  <c r="U396" i="2"/>
  <c r="U397" i="2"/>
  <c r="U398" i="2"/>
  <c r="U399" i="2"/>
  <c r="U400" i="2"/>
  <c r="U401" i="2"/>
  <c r="U402" i="2"/>
  <c r="U403" i="2"/>
  <c r="U404" i="2"/>
  <c r="U405" i="2"/>
  <c r="U406" i="2"/>
  <c r="U407" i="2"/>
  <c r="U408" i="2"/>
  <c r="U409" i="2"/>
  <c r="U410" i="2"/>
  <c r="U411" i="2"/>
  <c r="U412" i="2"/>
  <c r="U413" i="2"/>
  <c r="U414" i="2"/>
  <c r="U415" i="2"/>
  <c r="U416" i="2"/>
  <c r="U417" i="2"/>
  <c r="U418" i="2"/>
  <c r="U419" i="2"/>
  <c r="U420" i="2"/>
  <c r="U421" i="2"/>
  <c r="U422" i="2"/>
  <c r="U423" i="2"/>
  <c r="U424" i="2"/>
  <c r="U425" i="2"/>
  <c r="U426" i="2"/>
  <c r="U427" i="2"/>
  <c r="U428" i="2"/>
  <c r="U429" i="2"/>
  <c r="U430" i="2"/>
  <c r="U431" i="2"/>
  <c r="U432" i="2"/>
  <c r="U433" i="2"/>
  <c r="U434" i="2"/>
  <c r="U435" i="2"/>
  <c r="U436" i="2"/>
  <c r="U437" i="2"/>
  <c r="U438" i="2"/>
  <c r="U439" i="2"/>
  <c r="U440" i="2"/>
  <c r="U441" i="2"/>
  <c r="U442" i="2"/>
  <c r="U443" i="2"/>
  <c r="U444" i="2"/>
  <c r="U445" i="2"/>
  <c r="U446" i="2"/>
  <c r="U447" i="2"/>
  <c r="U448" i="2"/>
  <c r="U449" i="2"/>
  <c r="U450" i="2"/>
  <c r="U451" i="2"/>
  <c r="U452" i="2"/>
  <c r="U453" i="2"/>
  <c r="U454" i="2"/>
  <c r="U455" i="2"/>
  <c r="U456" i="2"/>
  <c r="U457" i="2"/>
  <c r="U458" i="2"/>
  <c r="U459" i="2"/>
  <c r="U460" i="2"/>
  <c r="U461" i="2"/>
  <c r="U462" i="2"/>
  <c r="U463" i="2"/>
  <c r="U464" i="2"/>
  <c r="U465" i="2"/>
  <c r="U466" i="2"/>
  <c r="U467" i="2"/>
  <c r="U468" i="2"/>
  <c r="U469" i="2"/>
  <c r="U470" i="2"/>
  <c r="U471" i="2"/>
  <c r="U472" i="2"/>
  <c r="U473" i="2"/>
  <c r="U474" i="2"/>
  <c r="U475" i="2"/>
  <c r="U476" i="2"/>
  <c r="U477" i="2"/>
  <c r="U478" i="2"/>
  <c r="U479" i="2"/>
  <c r="U480" i="2"/>
  <c r="U481" i="2"/>
  <c r="U482" i="2"/>
  <c r="U483" i="2"/>
  <c r="U484" i="2"/>
  <c r="U485" i="2"/>
  <c r="U486" i="2"/>
  <c r="U487" i="2"/>
  <c r="U488" i="2"/>
  <c r="U489" i="2"/>
  <c r="U490" i="2"/>
  <c r="U491" i="2"/>
  <c r="U492" i="2"/>
  <c r="U493" i="2"/>
  <c r="U494" i="2"/>
  <c r="U495" i="2"/>
  <c r="U496" i="2"/>
  <c r="U497" i="2"/>
  <c r="U498" i="2"/>
  <c r="U499" i="2"/>
  <c r="U500" i="2"/>
  <c r="U501" i="2"/>
  <c r="U502" i="2"/>
  <c r="U503" i="2"/>
  <c r="U504" i="2"/>
  <c r="U505" i="2"/>
  <c r="U506" i="2"/>
  <c r="U507" i="2"/>
  <c r="U508" i="2"/>
  <c r="U509" i="2"/>
  <c r="K22" i="32"/>
  <c r="J12" i="32"/>
  <c r="J14" i="32"/>
  <c r="J15" i="32"/>
  <c r="J16" i="32"/>
  <c r="I24" i="32"/>
  <c r="G24" i="32"/>
  <c r="F12" i="32"/>
  <c r="F13" i="32"/>
  <c r="F14" i="32"/>
  <c r="F15" i="32"/>
  <c r="F16" i="32"/>
  <c r="F17" i="32"/>
  <c r="F18" i="32"/>
  <c r="F19" i="32"/>
  <c r="F20" i="32"/>
  <c r="F11" i="32"/>
  <c r="D22" i="32"/>
  <c r="K13" i="32"/>
  <c r="K15" i="32"/>
  <c r="J13" i="32"/>
  <c r="J17" i="32"/>
  <c r="K18" i="32"/>
  <c r="K19" i="32"/>
  <c r="K20" i="32"/>
  <c r="D12" i="32"/>
  <c r="D13" i="32"/>
  <c r="D14" i="32"/>
  <c r="D15" i="32"/>
  <c r="D16" i="32"/>
  <c r="D17" i="32"/>
  <c r="D18" i="32"/>
  <c r="D19" i="32"/>
  <c r="D20" i="32"/>
  <c r="D11" i="32"/>
  <c r="K16" i="32" l="1"/>
  <c r="J22" i="32"/>
  <c r="J24" i="32" s="1"/>
  <c r="K14" i="32"/>
  <c r="K12" i="32"/>
  <c r="E24" i="32"/>
  <c r="K17" i="32"/>
  <c r="J19" i="32"/>
  <c r="J18" i="32"/>
  <c r="J20" i="32"/>
  <c r="J11" i="32" l="1"/>
  <c r="K31" i="32"/>
  <c r="I31" i="32"/>
  <c r="K30" i="32"/>
  <c r="I30" i="32"/>
  <c r="D25" i="32"/>
  <c r="C8" i="32"/>
  <c r="I32" i="32" l="1"/>
  <c r="K32" i="32"/>
  <c r="K11" i="32"/>
  <c r="D26" i="32"/>
  <c r="K24" i="32" l="1"/>
  <c r="L24" i="32" l="1"/>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323" i="2"/>
  <c r="E324" i="2"/>
  <c r="E325" i="2"/>
  <c r="E326" i="2"/>
  <c r="E327" i="2"/>
  <c r="E328" i="2"/>
  <c r="E329" i="2"/>
  <c r="E330" i="2"/>
  <c r="E331" i="2"/>
  <c r="E332" i="2"/>
  <c r="E333" i="2"/>
  <c r="E334" i="2"/>
  <c r="E335" i="2"/>
  <c r="E336" i="2"/>
  <c r="E337" i="2"/>
  <c r="E338" i="2"/>
  <c r="E339" i="2"/>
  <c r="E340" i="2"/>
  <c r="E341" i="2"/>
  <c r="E342" i="2"/>
  <c r="E343" i="2"/>
  <c r="E344" i="2"/>
  <c r="E345" i="2"/>
  <c r="E346" i="2"/>
  <c r="E347" i="2"/>
  <c r="E348" i="2"/>
  <c r="E349" i="2"/>
  <c r="E350" i="2"/>
  <c r="E351" i="2"/>
  <c r="E352" i="2"/>
  <c r="E353" i="2"/>
  <c r="E354" i="2"/>
  <c r="E355" i="2"/>
  <c r="E356" i="2"/>
  <c r="E357" i="2"/>
  <c r="E358" i="2"/>
  <c r="E359" i="2"/>
  <c r="E360" i="2"/>
  <c r="E361" i="2"/>
  <c r="E362" i="2"/>
  <c r="E363" i="2"/>
  <c r="E364" i="2"/>
  <c r="E365" i="2"/>
  <c r="E366" i="2"/>
  <c r="E367" i="2"/>
  <c r="E368" i="2"/>
  <c r="E369" i="2"/>
  <c r="E370" i="2"/>
  <c r="E371" i="2"/>
  <c r="E372" i="2"/>
  <c r="E373" i="2"/>
  <c r="E374" i="2"/>
  <c r="E375" i="2"/>
  <c r="E376" i="2"/>
  <c r="E377" i="2"/>
  <c r="E378" i="2"/>
  <c r="E379" i="2"/>
  <c r="E380" i="2"/>
  <c r="E381" i="2"/>
  <c r="E382" i="2"/>
  <c r="E383" i="2"/>
  <c r="E384" i="2"/>
  <c r="E385" i="2"/>
  <c r="E386" i="2"/>
  <c r="E387" i="2"/>
  <c r="E388" i="2"/>
  <c r="E389" i="2"/>
  <c r="E390" i="2"/>
  <c r="E391" i="2"/>
  <c r="E392" i="2"/>
  <c r="E393" i="2"/>
  <c r="E394" i="2"/>
  <c r="E395" i="2"/>
  <c r="E396" i="2"/>
  <c r="E397" i="2"/>
  <c r="E398" i="2"/>
  <c r="E399" i="2"/>
  <c r="E400" i="2"/>
  <c r="E401" i="2"/>
  <c r="E402" i="2"/>
  <c r="E403" i="2"/>
  <c r="E404" i="2"/>
  <c r="E405" i="2"/>
  <c r="E406" i="2"/>
  <c r="E407" i="2"/>
  <c r="E408" i="2"/>
  <c r="E409" i="2"/>
  <c r="E410" i="2"/>
  <c r="E411" i="2"/>
  <c r="E412" i="2"/>
  <c r="E413" i="2"/>
  <c r="E414" i="2"/>
  <c r="E415" i="2"/>
  <c r="E416" i="2"/>
  <c r="E417" i="2"/>
  <c r="E418" i="2"/>
  <c r="E419" i="2"/>
  <c r="E420" i="2"/>
  <c r="E421" i="2"/>
  <c r="E422" i="2"/>
  <c r="E423" i="2"/>
  <c r="E424" i="2"/>
  <c r="E425" i="2"/>
  <c r="E426" i="2"/>
  <c r="E427" i="2"/>
  <c r="E428" i="2"/>
  <c r="E429" i="2"/>
  <c r="E430" i="2"/>
  <c r="E431" i="2"/>
  <c r="E432" i="2"/>
  <c r="E433" i="2"/>
  <c r="E434" i="2"/>
  <c r="E435" i="2"/>
  <c r="E436" i="2"/>
  <c r="E437" i="2"/>
  <c r="E438" i="2"/>
  <c r="E439" i="2"/>
  <c r="E440" i="2"/>
  <c r="E441" i="2"/>
  <c r="E442" i="2"/>
  <c r="E443" i="2"/>
  <c r="E444" i="2"/>
  <c r="E445" i="2"/>
  <c r="E446" i="2"/>
  <c r="E447" i="2"/>
  <c r="E448" i="2"/>
  <c r="E449" i="2"/>
  <c r="E450" i="2"/>
  <c r="E451" i="2"/>
  <c r="E452" i="2"/>
  <c r="E453" i="2"/>
  <c r="E454" i="2"/>
  <c r="E455" i="2"/>
  <c r="E456" i="2"/>
  <c r="E457" i="2"/>
  <c r="E458" i="2"/>
  <c r="E459" i="2"/>
  <c r="E460" i="2"/>
  <c r="E461" i="2"/>
  <c r="E462" i="2"/>
  <c r="E463" i="2"/>
  <c r="E464" i="2"/>
  <c r="E465" i="2"/>
  <c r="E466" i="2"/>
  <c r="E467" i="2"/>
  <c r="E468" i="2"/>
  <c r="E469" i="2"/>
  <c r="E470" i="2"/>
  <c r="E471" i="2"/>
  <c r="E472" i="2"/>
  <c r="E473" i="2"/>
  <c r="E474" i="2"/>
  <c r="E475" i="2"/>
  <c r="E476" i="2"/>
  <c r="E477" i="2"/>
  <c r="E478" i="2"/>
  <c r="E479" i="2"/>
  <c r="E480" i="2"/>
  <c r="E481" i="2"/>
  <c r="E482" i="2"/>
  <c r="E483" i="2"/>
  <c r="E484" i="2"/>
  <c r="E485" i="2"/>
  <c r="E486" i="2"/>
  <c r="E487" i="2"/>
  <c r="E488" i="2"/>
  <c r="E489" i="2"/>
  <c r="E490" i="2"/>
  <c r="E491" i="2"/>
  <c r="E492" i="2"/>
  <c r="E493" i="2"/>
  <c r="E494" i="2"/>
  <c r="E495" i="2"/>
  <c r="E496" i="2"/>
  <c r="E497" i="2"/>
  <c r="E498" i="2"/>
  <c r="E499" i="2"/>
  <c r="E500" i="2"/>
  <c r="E501" i="2"/>
  <c r="E502" i="2"/>
  <c r="E503" i="2"/>
  <c r="E504" i="2"/>
  <c r="E505" i="2"/>
  <c r="E506" i="2"/>
  <c r="E507" i="2"/>
  <c r="E508" i="2"/>
  <c r="E509" i="2"/>
  <c r="M24" i="32" l="1"/>
  <c r="N24" i="32" s="1" a="1"/>
  <c r="N24" i="32" s="1"/>
  <c r="G23" i="16" l="1"/>
  <c r="H11" i="6"/>
  <c r="I11" i="6"/>
  <c r="J11" i="6"/>
  <c r="P11" i="6" s="1"/>
  <c r="H12" i="6"/>
  <c r="I12" i="6"/>
  <c r="J12" i="6"/>
  <c r="P12" i="6" s="1"/>
  <c r="H13" i="6"/>
  <c r="I13" i="6"/>
  <c r="J13" i="6"/>
  <c r="P13" i="6" s="1"/>
  <c r="H14" i="6"/>
  <c r="I14" i="6"/>
  <c r="J14" i="6"/>
  <c r="P14" i="6" s="1"/>
  <c r="H15" i="6"/>
  <c r="I15" i="6"/>
  <c r="J15" i="6"/>
  <c r="P15" i="6" s="1"/>
  <c r="H16" i="6"/>
  <c r="I16" i="6"/>
  <c r="J16" i="6"/>
  <c r="P16" i="6" s="1"/>
  <c r="H17" i="6"/>
  <c r="I17" i="6"/>
  <c r="J17" i="6"/>
  <c r="P17" i="6" s="1"/>
  <c r="H18" i="6"/>
  <c r="I18" i="6"/>
  <c r="J18" i="6"/>
  <c r="P18" i="6" s="1"/>
  <c r="H19" i="6"/>
  <c r="I19" i="6"/>
  <c r="J19" i="6"/>
  <c r="P19" i="6" s="1"/>
  <c r="H20" i="6"/>
  <c r="I20" i="6"/>
  <c r="J20" i="6"/>
  <c r="P20" i="6" s="1"/>
  <c r="H21" i="6"/>
  <c r="I21" i="6"/>
  <c r="J21" i="6"/>
  <c r="P21" i="6" s="1"/>
  <c r="H22" i="6"/>
  <c r="I22" i="6"/>
  <c r="J22" i="6"/>
  <c r="P22" i="6" s="1"/>
  <c r="H23" i="6"/>
  <c r="I23" i="6"/>
  <c r="J23" i="6"/>
  <c r="P23" i="6" s="1"/>
  <c r="H24" i="6"/>
  <c r="I24" i="6"/>
  <c r="J24" i="6"/>
  <c r="P24" i="6" s="1"/>
  <c r="H25" i="6"/>
  <c r="I25" i="6"/>
  <c r="J25" i="6"/>
  <c r="P25" i="6" s="1"/>
  <c r="H26" i="6"/>
  <c r="I26" i="6"/>
  <c r="J26" i="6"/>
  <c r="P26" i="6" s="1"/>
  <c r="H27" i="6"/>
  <c r="I27" i="6"/>
  <c r="J27" i="6"/>
  <c r="P27" i="6" s="1"/>
  <c r="H28" i="6"/>
  <c r="I28" i="6"/>
  <c r="J28" i="6"/>
  <c r="P28" i="6" s="1"/>
  <c r="H29" i="6"/>
  <c r="I29" i="6"/>
  <c r="J29" i="6"/>
  <c r="P29" i="6" s="1"/>
  <c r="H30" i="6"/>
  <c r="I30" i="6"/>
  <c r="J30" i="6"/>
  <c r="P30" i="6" s="1"/>
  <c r="H31" i="6"/>
  <c r="I31" i="6"/>
  <c r="J31" i="6"/>
  <c r="P31" i="6" s="1"/>
  <c r="H32" i="6"/>
  <c r="I32" i="6"/>
  <c r="J32" i="6"/>
  <c r="P32" i="6" s="1"/>
  <c r="H33" i="6"/>
  <c r="I33" i="6"/>
  <c r="J33" i="6"/>
  <c r="P33" i="6" s="1"/>
  <c r="H34" i="6"/>
  <c r="I34" i="6"/>
  <c r="J34" i="6"/>
  <c r="P34" i="6" s="1"/>
  <c r="H35" i="6"/>
  <c r="I35" i="6"/>
  <c r="J35" i="6"/>
  <c r="P35" i="6" s="1"/>
  <c r="H36" i="6"/>
  <c r="I36" i="6"/>
  <c r="J36" i="6"/>
  <c r="P36" i="6" s="1"/>
  <c r="H37" i="6"/>
  <c r="I37" i="6"/>
  <c r="J37" i="6"/>
  <c r="P37" i="6" s="1"/>
  <c r="H38" i="6"/>
  <c r="I38" i="6"/>
  <c r="J38" i="6"/>
  <c r="P38" i="6" s="1"/>
  <c r="H39" i="6"/>
  <c r="I39" i="6"/>
  <c r="J39" i="6"/>
  <c r="P39" i="6" s="1"/>
  <c r="H40" i="6"/>
  <c r="I40" i="6"/>
  <c r="J40" i="6"/>
  <c r="P40" i="6" s="1"/>
  <c r="H41" i="6"/>
  <c r="I41" i="6"/>
  <c r="J41" i="6"/>
  <c r="P41" i="6" s="1"/>
  <c r="H42" i="6"/>
  <c r="I42" i="6"/>
  <c r="J42" i="6"/>
  <c r="P42" i="6" s="1"/>
  <c r="H43" i="6"/>
  <c r="I43" i="6"/>
  <c r="J43" i="6"/>
  <c r="P43" i="6" s="1"/>
  <c r="H44" i="6"/>
  <c r="I44" i="6"/>
  <c r="J44" i="6"/>
  <c r="P44" i="6" s="1"/>
  <c r="H45" i="6"/>
  <c r="I45" i="6"/>
  <c r="J45" i="6"/>
  <c r="P45" i="6" s="1"/>
  <c r="H46" i="6"/>
  <c r="I46" i="6"/>
  <c r="J46" i="6"/>
  <c r="P46" i="6" s="1"/>
  <c r="H47" i="6"/>
  <c r="I47" i="6"/>
  <c r="J47" i="6"/>
  <c r="P47" i="6" s="1"/>
  <c r="H48" i="6"/>
  <c r="I48" i="6"/>
  <c r="J48" i="6"/>
  <c r="P48" i="6" s="1"/>
  <c r="H49" i="6"/>
  <c r="I49" i="6"/>
  <c r="J49" i="6"/>
  <c r="P49" i="6" s="1"/>
  <c r="H50" i="6"/>
  <c r="I50" i="6"/>
  <c r="J50" i="6"/>
  <c r="P50" i="6" s="1"/>
  <c r="H51" i="6"/>
  <c r="I51" i="6"/>
  <c r="J51" i="6"/>
  <c r="P51" i="6" s="1"/>
  <c r="H52" i="6"/>
  <c r="I52" i="6"/>
  <c r="J52" i="6"/>
  <c r="P52" i="6" s="1"/>
  <c r="H53" i="6"/>
  <c r="I53" i="6"/>
  <c r="J53" i="6"/>
  <c r="P53" i="6" s="1"/>
  <c r="H54" i="6"/>
  <c r="I54" i="6"/>
  <c r="J54" i="6"/>
  <c r="P54" i="6" s="1"/>
  <c r="H55" i="6"/>
  <c r="I55" i="6"/>
  <c r="J55" i="6"/>
  <c r="P55" i="6" s="1"/>
  <c r="H56" i="6"/>
  <c r="I56" i="6"/>
  <c r="J56" i="6"/>
  <c r="P56" i="6" s="1"/>
  <c r="H57" i="6"/>
  <c r="I57" i="6"/>
  <c r="J57" i="6"/>
  <c r="P57" i="6" s="1"/>
  <c r="H58" i="6"/>
  <c r="I58" i="6"/>
  <c r="J58" i="6"/>
  <c r="P58" i="6" s="1"/>
  <c r="H59" i="6"/>
  <c r="I59" i="6"/>
  <c r="J59" i="6"/>
  <c r="P59" i="6" s="1"/>
  <c r="H60" i="6"/>
  <c r="I60" i="6"/>
  <c r="J60" i="6"/>
  <c r="P60" i="6" s="1"/>
  <c r="H61" i="6"/>
  <c r="I61" i="6"/>
  <c r="J61" i="6"/>
  <c r="P61" i="6" s="1"/>
  <c r="H62" i="6"/>
  <c r="I62" i="6"/>
  <c r="J62" i="6"/>
  <c r="P62" i="6" s="1"/>
  <c r="H63" i="6"/>
  <c r="I63" i="6"/>
  <c r="J63" i="6"/>
  <c r="P63" i="6" s="1"/>
  <c r="H64" i="6"/>
  <c r="I64" i="6"/>
  <c r="J64" i="6"/>
  <c r="P64" i="6" s="1"/>
  <c r="H65" i="6"/>
  <c r="I65" i="6"/>
  <c r="J65" i="6"/>
  <c r="P65" i="6" s="1"/>
  <c r="H66" i="6"/>
  <c r="I66" i="6"/>
  <c r="J66" i="6"/>
  <c r="P66" i="6" s="1"/>
  <c r="H67" i="6"/>
  <c r="I67" i="6"/>
  <c r="J67" i="6"/>
  <c r="P67" i="6" s="1"/>
  <c r="H68" i="6"/>
  <c r="I68" i="6"/>
  <c r="J68" i="6"/>
  <c r="P68" i="6" s="1"/>
  <c r="H69" i="6"/>
  <c r="I69" i="6"/>
  <c r="J69" i="6"/>
  <c r="P69" i="6" s="1"/>
  <c r="H70" i="6"/>
  <c r="I70" i="6"/>
  <c r="J70" i="6"/>
  <c r="P70" i="6" s="1"/>
  <c r="H71" i="6"/>
  <c r="I71" i="6"/>
  <c r="J71" i="6"/>
  <c r="P71" i="6" s="1"/>
  <c r="H72" i="6"/>
  <c r="I72" i="6"/>
  <c r="J72" i="6"/>
  <c r="P72" i="6" s="1"/>
  <c r="H73" i="6"/>
  <c r="I73" i="6"/>
  <c r="J73" i="6"/>
  <c r="P73" i="6" s="1"/>
  <c r="H74" i="6"/>
  <c r="I74" i="6"/>
  <c r="J74" i="6"/>
  <c r="P74" i="6" s="1"/>
  <c r="H75" i="6"/>
  <c r="I75" i="6"/>
  <c r="J75" i="6"/>
  <c r="P75" i="6" s="1"/>
  <c r="H76" i="6"/>
  <c r="I76" i="6"/>
  <c r="J76" i="6"/>
  <c r="P76" i="6" s="1"/>
  <c r="H77" i="6"/>
  <c r="I77" i="6"/>
  <c r="J77" i="6"/>
  <c r="P77" i="6" s="1"/>
  <c r="H78" i="6"/>
  <c r="I78" i="6"/>
  <c r="J78" i="6"/>
  <c r="P78" i="6" s="1"/>
  <c r="H79" i="6"/>
  <c r="I79" i="6"/>
  <c r="J79" i="6"/>
  <c r="P79" i="6" s="1"/>
  <c r="H80" i="6"/>
  <c r="I80" i="6"/>
  <c r="J80" i="6"/>
  <c r="P80" i="6" s="1"/>
  <c r="H81" i="6"/>
  <c r="I81" i="6"/>
  <c r="J81" i="6"/>
  <c r="P81" i="6" s="1"/>
  <c r="H82" i="6"/>
  <c r="I82" i="6"/>
  <c r="J82" i="6"/>
  <c r="P82" i="6" s="1"/>
  <c r="H83" i="6"/>
  <c r="I83" i="6"/>
  <c r="J83" i="6"/>
  <c r="P83" i="6" s="1"/>
  <c r="H84" i="6"/>
  <c r="I84" i="6"/>
  <c r="J84" i="6"/>
  <c r="P84" i="6" s="1"/>
  <c r="H85" i="6"/>
  <c r="I85" i="6"/>
  <c r="J85" i="6"/>
  <c r="P85" i="6" s="1"/>
  <c r="H86" i="6"/>
  <c r="I86" i="6"/>
  <c r="J86" i="6"/>
  <c r="P86" i="6" s="1"/>
  <c r="H87" i="6"/>
  <c r="I87" i="6"/>
  <c r="J87" i="6"/>
  <c r="P87" i="6" s="1"/>
  <c r="H88" i="6"/>
  <c r="I88" i="6"/>
  <c r="J88" i="6"/>
  <c r="P88" i="6" s="1"/>
  <c r="H89" i="6"/>
  <c r="I89" i="6"/>
  <c r="J89" i="6"/>
  <c r="P89" i="6" s="1"/>
  <c r="H90" i="6"/>
  <c r="I90" i="6"/>
  <c r="J90" i="6"/>
  <c r="P90" i="6" s="1"/>
  <c r="H91" i="6"/>
  <c r="I91" i="6"/>
  <c r="J91" i="6"/>
  <c r="P91" i="6" s="1"/>
  <c r="H92" i="6"/>
  <c r="I92" i="6"/>
  <c r="J92" i="6"/>
  <c r="P92" i="6" s="1"/>
  <c r="H93" i="6"/>
  <c r="I93" i="6"/>
  <c r="J93" i="6"/>
  <c r="P93" i="6" s="1"/>
  <c r="H94" i="6"/>
  <c r="I94" i="6"/>
  <c r="J94" i="6"/>
  <c r="P94" i="6" s="1"/>
  <c r="H95" i="6"/>
  <c r="I95" i="6"/>
  <c r="J95" i="6"/>
  <c r="P95" i="6" s="1"/>
  <c r="H96" i="6"/>
  <c r="I96" i="6"/>
  <c r="J96" i="6"/>
  <c r="P96" i="6" s="1"/>
  <c r="H97" i="6"/>
  <c r="I97" i="6"/>
  <c r="J97" i="6"/>
  <c r="P97" i="6" s="1"/>
  <c r="H98" i="6"/>
  <c r="I98" i="6"/>
  <c r="J98" i="6"/>
  <c r="P98" i="6" s="1"/>
  <c r="H99" i="6"/>
  <c r="I99" i="6"/>
  <c r="J99" i="6"/>
  <c r="P99" i="6" s="1"/>
  <c r="H100" i="6"/>
  <c r="I100" i="6"/>
  <c r="J100" i="6"/>
  <c r="P100" i="6" s="1"/>
  <c r="H101" i="6"/>
  <c r="I101" i="6"/>
  <c r="J101" i="6"/>
  <c r="P101" i="6" s="1"/>
  <c r="H102" i="6"/>
  <c r="I102" i="6"/>
  <c r="J102" i="6"/>
  <c r="P102" i="6" s="1"/>
  <c r="H103" i="6"/>
  <c r="I103" i="6"/>
  <c r="J103" i="6"/>
  <c r="P103" i="6" s="1"/>
  <c r="H104" i="6"/>
  <c r="I104" i="6"/>
  <c r="J104" i="6"/>
  <c r="P104" i="6" s="1"/>
  <c r="H105" i="6"/>
  <c r="I105" i="6"/>
  <c r="J105" i="6"/>
  <c r="P105" i="6" s="1"/>
  <c r="H106" i="6"/>
  <c r="I106" i="6"/>
  <c r="J106" i="6"/>
  <c r="P106" i="6" s="1"/>
  <c r="H107" i="6"/>
  <c r="I107" i="6"/>
  <c r="J107" i="6"/>
  <c r="P107" i="6" s="1"/>
  <c r="H108" i="6"/>
  <c r="I108" i="6"/>
  <c r="J108" i="6"/>
  <c r="P108" i="6" s="1"/>
  <c r="H109" i="6"/>
  <c r="I109" i="6"/>
  <c r="J109" i="6"/>
  <c r="P109" i="6" s="1"/>
  <c r="H110" i="6"/>
  <c r="I110" i="6"/>
  <c r="J110" i="6"/>
  <c r="P110" i="6" s="1"/>
  <c r="H111" i="6"/>
  <c r="I111" i="6"/>
  <c r="J111" i="6"/>
  <c r="P111" i="6" s="1"/>
  <c r="H112" i="6"/>
  <c r="I112" i="6"/>
  <c r="J112" i="6"/>
  <c r="P112" i="6" s="1"/>
  <c r="H113" i="6"/>
  <c r="I113" i="6"/>
  <c r="J113" i="6"/>
  <c r="P113" i="6" s="1"/>
  <c r="H114" i="6"/>
  <c r="I114" i="6"/>
  <c r="J114" i="6"/>
  <c r="P114" i="6" s="1"/>
  <c r="H115" i="6"/>
  <c r="I115" i="6"/>
  <c r="J115" i="6"/>
  <c r="P115" i="6" s="1"/>
  <c r="H116" i="6"/>
  <c r="I116" i="6"/>
  <c r="J116" i="6"/>
  <c r="P116" i="6" s="1"/>
  <c r="H117" i="6"/>
  <c r="I117" i="6"/>
  <c r="J117" i="6"/>
  <c r="P117" i="6" s="1"/>
  <c r="H118" i="6"/>
  <c r="I118" i="6"/>
  <c r="J118" i="6"/>
  <c r="P118" i="6" s="1"/>
  <c r="H119" i="6"/>
  <c r="I119" i="6"/>
  <c r="J119" i="6"/>
  <c r="P119" i="6" s="1"/>
  <c r="H120" i="6"/>
  <c r="I120" i="6"/>
  <c r="J120" i="6"/>
  <c r="P120" i="6" s="1"/>
  <c r="H121" i="6"/>
  <c r="I121" i="6"/>
  <c r="J121" i="6"/>
  <c r="P121" i="6" s="1"/>
  <c r="H122" i="6"/>
  <c r="I122" i="6"/>
  <c r="J122" i="6"/>
  <c r="P122" i="6" s="1"/>
  <c r="H123" i="6"/>
  <c r="I123" i="6"/>
  <c r="J123" i="6"/>
  <c r="P123" i="6" s="1"/>
  <c r="H124" i="6"/>
  <c r="I124" i="6"/>
  <c r="J124" i="6"/>
  <c r="P124" i="6" s="1"/>
  <c r="H125" i="6"/>
  <c r="I125" i="6"/>
  <c r="J125" i="6"/>
  <c r="P125" i="6" s="1"/>
  <c r="H126" i="6"/>
  <c r="I126" i="6"/>
  <c r="J126" i="6"/>
  <c r="P126" i="6" s="1"/>
  <c r="H127" i="6"/>
  <c r="I127" i="6"/>
  <c r="J127" i="6"/>
  <c r="P127" i="6" s="1"/>
  <c r="H128" i="6"/>
  <c r="I128" i="6"/>
  <c r="J128" i="6"/>
  <c r="P128" i="6" s="1"/>
  <c r="H129" i="6"/>
  <c r="I129" i="6"/>
  <c r="J129" i="6"/>
  <c r="P129" i="6" s="1"/>
  <c r="H130" i="6"/>
  <c r="I130" i="6"/>
  <c r="J130" i="6"/>
  <c r="P130" i="6" s="1"/>
  <c r="H131" i="6"/>
  <c r="I131" i="6"/>
  <c r="J131" i="6"/>
  <c r="P131" i="6" s="1"/>
  <c r="H132" i="6"/>
  <c r="I132" i="6"/>
  <c r="J132" i="6"/>
  <c r="P132" i="6" s="1"/>
  <c r="H133" i="6"/>
  <c r="I133" i="6"/>
  <c r="J133" i="6"/>
  <c r="P133" i="6" s="1"/>
  <c r="H134" i="6"/>
  <c r="I134" i="6"/>
  <c r="J134" i="6"/>
  <c r="P134" i="6" s="1"/>
  <c r="H135" i="6"/>
  <c r="I135" i="6"/>
  <c r="J135" i="6"/>
  <c r="P135" i="6" s="1"/>
  <c r="H136" i="6"/>
  <c r="I136" i="6"/>
  <c r="J136" i="6"/>
  <c r="P136" i="6" s="1"/>
  <c r="H137" i="6"/>
  <c r="I137" i="6"/>
  <c r="J137" i="6"/>
  <c r="P137" i="6" s="1"/>
  <c r="H138" i="6"/>
  <c r="I138" i="6"/>
  <c r="J138" i="6"/>
  <c r="P138" i="6" s="1"/>
  <c r="H139" i="6"/>
  <c r="I139" i="6"/>
  <c r="J139" i="6"/>
  <c r="P139" i="6" s="1"/>
  <c r="H140" i="6"/>
  <c r="I140" i="6"/>
  <c r="J140" i="6"/>
  <c r="P140" i="6" s="1"/>
  <c r="H141" i="6"/>
  <c r="I141" i="6"/>
  <c r="J141" i="6"/>
  <c r="P141" i="6" s="1"/>
  <c r="H142" i="6"/>
  <c r="I142" i="6"/>
  <c r="J142" i="6"/>
  <c r="P142" i="6" s="1"/>
  <c r="H143" i="6"/>
  <c r="I143" i="6"/>
  <c r="J143" i="6"/>
  <c r="P143" i="6" s="1"/>
  <c r="H144" i="6"/>
  <c r="I144" i="6"/>
  <c r="J144" i="6"/>
  <c r="P144" i="6" s="1"/>
  <c r="H145" i="6"/>
  <c r="I145" i="6"/>
  <c r="J145" i="6"/>
  <c r="P145" i="6" s="1"/>
  <c r="H146" i="6"/>
  <c r="I146" i="6"/>
  <c r="J146" i="6"/>
  <c r="P146" i="6" s="1"/>
  <c r="H147" i="6"/>
  <c r="I147" i="6"/>
  <c r="J147" i="6"/>
  <c r="P147" i="6" s="1"/>
  <c r="H148" i="6"/>
  <c r="I148" i="6"/>
  <c r="J148" i="6"/>
  <c r="P148" i="6" s="1"/>
  <c r="H149" i="6"/>
  <c r="I149" i="6"/>
  <c r="J149" i="6"/>
  <c r="P149" i="6" s="1"/>
  <c r="H150" i="6"/>
  <c r="I150" i="6"/>
  <c r="J150" i="6"/>
  <c r="P150" i="6" s="1"/>
  <c r="H151" i="6"/>
  <c r="I151" i="6"/>
  <c r="J151" i="6"/>
  <c r="P151" i="6" s="1"/>
  <c r="H152" i="6"/>
  <c r="I152" i="6"/>
  <c r="J152" i="6"/>
  <c r="P152" i="6" s="1"/>
  <c r="H153" i="6"/>
  <c r="I153" i="6"/>
  <c r="J153" i="6"/>
  <c r="P153" i="6" s="1"/>
  <c r="H154" i="6"/>
  <c r="I154" i="6"/>
  <c r="J154" i="6"/>
  <c r="P154" i="6" s="1"/>
  <c r="H155" i="6"/>
  <c r="I155" i="6"/>
  <c r="J155" i="6"/>
  <c r="P155" i="6" s="1"/>
  <c r="H156" i="6"/>
  <c r="I156" i="6"/>
  <c r="J156" i="6"/>
  <c r="P156" i="6" s="1"/>
  <c r="H157" i="6"/>
  <c r="I157" i="6"/>
  <c r="J157" i="6"/>
  <c r="P157" i="6" s="1"/>
  <c r="H158" i="6"/>
  <c r="I158" i="6"/>
  <c r="J158" i="6"/>
  <c r="P158" i="6" s="1"/>
  <c r="H159" i="6"/>
  <c r="I159" i="6"/>
  <c r="J159" i="6"/>
  <c r="P159" i="6" s="1"/>
  <c r="H160" i="6"/>
  <c r="I160" i="6"/>
  <c r="J160" i="6"/>
  <c r="P160" i="6" s="1"/>
  <c r="H161" i="6"/>
  <c r="I161" i="6"/>
  <c r="J161" i="6"/>
  <c r="P161" i="6" s="1"/>
  <c r="H162" i="6"/>
  <c r="I162" i="6"/>
  <c r="J162" i="6"/>
  <c r="P162" i="6" s="1"/>
  <c r="H163" i="6"/>
  <c r="I163" i="6"/>
  <c r="J163" i="6"/>
  <c r="P163" i="6" s="1"/>
  <c r="H164" i="6"/>
  <c r="I164" i="6"/>
  <c r="J164" i="6"/>
  <c r="P164" i="6" s="1"/>
  <c r="H165" i="6"/>
  <c r="I165" i="6"/>
  <c r="J165" i="6"/>
  <c r="P165" i="6" s="1"/>
  <c r="H166" i="6"/>
  <c r="I166" i="6"/>
  <c r="J166" i="6"/>
  <c r="P166" i="6" s="1"/>
  <c r="H167" i="6"/>
  <c r="I167" i="6"/>
  <c r="J167" i="6"/>
  <c r="P167" i="6" s="1"/>
  <c r="H168" i="6"/>
  <c r="I168" i="6"/>
  <c r="J168" i="6"/>
  <c r="P168" i="6" s="1"/>
  <c r="H169" i="6"/>
  <c r="I169" i="6"/>
  <c r="J169" i="6"/>
  <c r="P169" i="6" s="1"/>
  <c r="H170" i="6"/>
  <c r="I170" i="6"/>
  <c r="J170" i="6"/>
  <c r="P170" i="6" s="1"/>
  <c r="H171" i="6"/>
  <c r="I171" i="6"/>
  <c r="J171" i="6"/>
  <c r="P171" i="6" s="1"/>
  <c r="H172" i="6"/>
  <c r="I172" i="6"/>
  <c r="J172" i="6"/>
  <c r="P172" i="6" s="1"/>
  <c r="H173" i="6"/>
  <c r="I173" i="6"/>
  <c r="J173" i="6"/>
  <c r="P173" i="6" s="1"/>
  <c r="H174" i="6"/>
  <c r="I174" i="6"/>
  <c r="J174" i="6"/>
  <c r="P174" i="6" s="1"/>
  <c r="H175" i="6"/>
  <c r="I175" i="6"/>
  <c r="J175" i="6"/>
  <c r="P175" i="6" s="1"/>
  <c r="H176" i="6"/>
  <c r="I176" i="6"/>
  <c r="J176" i="6"/>
  <c r="P176" i="6" s="1"/>
  <c r="H177" i="6"/>
  <c r="I177" i="6"/>
  <c r="J177" i="6"/>
  <c r="P177" i="6" s="1"/>
  <c r="H178" i="6"/>
  <c r="I178" i="6"/>
  <c r="J178" i="6"/>
  <c r="P178" i="6" s="1"/>
  <c r="H179" i="6"/>
  <c r="I179" i="6"/>
  <c r="J179" i="6"/>
  <c r="P179" i="6" s="1"/>
  <c r="H180" i="6"/>
  <c r="I180" i="6"/>
  <c r="J180" i="6"/>
  <c r="P180" i="6" s="1"/>
  <c r="H181" i="6"/>
  <c r="I181" i="6"/>
  <c r="J181" i="6"/>
  <c r="P181" i="6" s="1"/>
  <c r="H182" i="6"/>
  <c r="I182" i="6"/>
  <c r="J182" i="6"/>
  <c r="P182" i="6" s="1"/>
  <c r="H183" i="6"/>
  <c r="I183" i="6"/>
  <c r="J183" i="6"/>
  <c r="P183" i="6" s="1"/>
  <c r="H184" i="6"/>
  <c r="I184" i="6"/>
  <c r="J184" i="6"/>
  <c r="P184" i="6" s="1"/>
  <c r="H185" i="6"/>
  <c r="I185" i="6"/>
  <c r="J185" i="6"/>
  <c r="P185" i="6" s="1"/>
  <c r="H186" i="6"/>
  <c r="I186" i="6"/>
  <c r="J186" i="6"/>
  <c r="P186" i="6" s="1"/>
  <c r="H187" i="6"/>
  <c r="I187" i="6"/>
  <c r="J187" i="6"/>
  <c r="P187" i="6" s="1"/>
  <c r="H188" i="6"/>
  <c r="I188" i="6"/>
  <c r="J188" i="6"/>
  <c r="P188" i="6" s="1"/>
  <c r="H189" i="6"/>
  <c r="I189" i="6"/>
  <c r="J189" i="6"/>
  <c r="P189" i="6" s="1"/>
  <c r="H190" i="6"/>
  <c r="I190" i="6"/>
  <c r="J190" i="6"/>
  <c r="P190" i="6" s="1"/>
  <c r="H191" i="6"/>
  <c r="I191" i="6"/>
  <c r="J191" i="6"/>
  <c r="P191" i="6" s="1"/>
  <c r="H192" i="6"/>
  <c r="I192" i="6"/>
  <c r="J192" i="6"/>
  <c r="P192" i="6" s="1"/>
  <c r="H193" i="6"/>
  <c r="I193" i="6"/>
  <c r="J193" i="6"/>
  <c r="P193" i="6" s="1"/>
  <c r="H194" i="6"/>
  <c r="I194" i="6"/>
  <c r="J194" i="6"/>
  <c r="P194" i="6" s="1"/>
  <c r="H195" i="6"/>
  <c r="I195" i="6"/>
  <c r="J195" i="6"/>
  <c r="P195" i="6" s="1"/>
  <c r="H196" i="6"/>
  <c r="I196" i="6"/>
  <c r="J196" i="6"/>
  <c r="P196" i="6" s="1"/>
  <c r="H197" i="6"/>
  <c r="I197" i="6"/>
  <c r="J197" i="6"/>
  <c r="P197" i="6" s="1"/>
  <c r="H198" i="6"/>
  <c r="I198" i="6"/>
  <c r="J198" i="6"/>
  <c r="P198" i="6" s="1"/>
  <c r="H199" i="6"/>
  <c r="I199" i="6"/>
  <c r="J199" i="6"/>
  <c r="P199" i="6" s="1"/>
  <c r="H200" i="6"/>
  <c r="I200" i="6"/>
  <c r="J200" i="6"/>
  <c r="P200" i="6" s="1"/>
  <c r="H201" i="6"/>
  <c r="I201" i="6"/>
  <c r="J201" i="6"/>
  <c r="P201" i="6" s="1"/>
  <c r="H202" i="6"/>
  <c r="I202" i="6"/>
  <c r="J202" i="6"/>
  <c r="P202" i="6" s="1"/>
  <c r="H203" i="6"/>
  <c r="I203" i="6"/>
  <c r="J203" i="6"/>
  <c r="P203" i="6" s="1"/>
  <c r="H204" i="6"/>
  <c r="I204" i="6"/>
  <c r="J204" i="6"/>
  <c r="P204" i="6" s="1"/>
  <c r="H205" i="6"/>
  <c r="I205" i="6"/>
  <c r="J205" i="6"/>
  <c r="P205" i="6" s="1"/>
  <c r="H206" i="6"/>
  <c r="I206" i="6"/>
  <c r="J206" i="6"/>
  <c r="P206" i="6" s="1"/>
  <c r="H207" i="6"/>
  <c r="I207" i="6"/>
  <c r="J207" i="6"/>
  <c r="P207" i="6" s="1"/>
  <c r="H208" i="6"/>
  <c r="I208" i="6"/>
  <c r="J208" i="6"/>
  <c r="P208" i="6" s="1"/>
  <c r="H209" i="6"/>
  <c r="I209" i="6"/>
  <c r="J209" i="6"/>
  <c r="P209" i="6" s="1"/>
  <c r="H210" i="6"/>
  <c r="I210" i="6"/>
  <c r="J210" i="6"/>
  <c r="P210" i="6" s="1"/>
  <c r="H211" i="6"/>
  <c r="I211" i="6"/>
  <c r="J211" i="6"/>
  <c r="P211" i="6" s="1"/>
  <c r="H212" i="6"/>
  <c r="I212" i="6"/>
  <c r="J212" i="6"/>
  <c r="P212" i="6" s="1"/>
  <c r="H213" i="6"/>
  <c r="I213" i="6"/>
  <c r="J213" i="6"/>
  <c r="P213" i="6" s="1"/>
  <c r="H214" i="6"/>
  <c r="I214" i="6"/>
  <c r="J214" i="6"/>
  <c r="P214" i="6" s="1"/>
  <c r="H215" i="6"/>
  <c r="I215" i="6"/>
  <c r="J215" i="6"/>
  <c r="P215" i="6" s="1"/>
  <c r="H216" i="6"/>
  <c r="I216" i="6"/>
  <c r="J216" i="6"/>
  <c r="P216" i="6" s="1"/>
  <c r="H217" i="6"/>
  <c r="I217" i="6"/>
  <c r="J217" i="6"/>
  <c r="P217" i="6" s="1"/>
  <c r="H218" i="6"/>
  <c r="I218" i="6"/>
  <c r="J218" i="6"/>
  <c r="P218" i="6" s="1"/>
  <c r="H219" i="6"/>
  <c r="I219" i="6"/>
  <c r="J219" i="6"/>
  <c r="P219" i="6" s="1"/>
  <c r="H220" i="6"/>
  <c r="I220" i="6"/>
  <c r="J220" i="6"/>
  <c r="P220" i="6" s="1"/>
  <c r="H221" i="6"/>
  <c r="I221" i="6"/>
  <c r="J221" i="6"/>
  <c r="P221" i="6" s="1"/>
  <c r="H222" i="6"/>
  <c r="I222" i="6"/>
  <c r="J222" i="6"/>
  <c r="P222" i="6" s="1"/>
  <c r="H223" i="6"/>
  <c r="I223" i="6"/>
  <c r="J223" i="6"/>
  <c r="P223" i="6" s="1"/>
  <c r="H224" i="6"/>
  <c r="I224" i="6"/>
  <c r="J224" i="6"/>
  <c r="P224" i="6" s="1"/>
  <c r="H225" i="6"/>
  <c r="I225" i="6"/>
  <c r="J225" i="6"/>
  <c r="P225" i="6" s="1"/>
  <c r="H226" i="6"/>
  <c r="I226" i="6"/>
  <c r="J226" i="6"/>
  <c r="P226" i="6" s="1"/>
  <c r="H227" i="6"/>
  <c r="I227" i="6"/>
  <c r="J227" i="6"/>
  <c r="P227" i="6" s="1"/>
  <c r="H228" i="6"/>
  <c r="I228" i="6"/>
  <c r="J228" i="6"/>
  <c r="P228" i="6" s="1"/>
  <c r="H229" i="6"/>
  <c r="I229" i="6"/>
  <c r="J229" i="6"/>
  <c r="P229" i="6" s="1"/>
  <c r="H230" i="6"/>
  <c r="I230" i="6"/>
  <c r="J230" i="6"/>
  <c r="P230" i="6" s="1"/>
  <c r="H231" i="6"/>
  <c r="I231" i="6"/>
  <c r="J231" i="6"/>
  <c r="P231" i="6" s="1"/>
  <c r="H232" i="6"/>
  <c r="I232" i="6"/>
  <c r="J232" i="6"/>
  <c r="P232" i="6" s="1"/>
  <c r="H233" i="6"/>
  <c r="I233" i="6"/>
  <c r="J233" i="6"/>
  <c r="P233" i="6" s="1"/>
  <c r="H234" i="6"/>
  <c r="I234" i="6"/>
  <c r="J234" i="6"/>
  <c r="P234" i="6" s="1"/>
  <c r="H235" i="6"/>
  <c r="I235" i="6"/>
  <c r="J235" i="6"/>
  <c r="P235" i="6" s="1"/>
  <c r="H236" i="6"/>
  <c r="I236" i="6"/>
  <c r="J236" i="6"/>
  <c r="P236" i="6" s="1"/>
  <c r="H237" i="6"/>
  <c r="I237" i="6"/>
  <c r="J237" i="6"/>
  <c r="P237" i="6" s="1"/>
  <c r="H238" i="6"/>
  <c r="I238" i="6"/>
  <c r="J238" i="6"/>
  <c r="P238" i="6" s="1"/>
  <c r="H239" i="6"/>
  <c r="I239" i="6"/>
  <c r="J239" i="6"/>
  <c r="P239" i="6" s="1"/>
  <c r="H240" i="6"/>
  <c r="I240" i="6"/>
  <c r="J240" i="6"/>
  <c r="P240" i="6" s="1"/>
  <c r="H241" i="6"/>
  <c r="I241" i="6"/>
  <c r="J241" i="6"/>
  <c r="P241" i="6" s="1"/>
  <c r="H242" i="6"/>
  <c r="I242" i="6"/>
  <c r="J242" i="6"/>
  <c r="P242" i="6" s="1"/>
  <c r="H243" i="6"/>
  <c r="I243" i="6"/>
  <c r="J243" i="6"/>
  <c r="P243" i="6" s="1"/>
  <c r="H244" i="6"/>
  <c r="I244" i="6"/>
  <c r="J244" i="6"/>
  <c r="P244" i="6" s="1"/>
  <c r="H245" i="6"/>
  <c r="I245" i="6"/>
  <c r="J245" i="6"/>
  <c r="P245" i="6" s="1"/>
  <c r="H246" i="6"/>
  <c r="I246" i="6"/>
  <c r="J246" i="6"/>
  <c r="P246" i="6" s="1"/>
  <c r="H247" i="6"/>
  <c r="I247" i="6"/>
  <c r="J247" i="6"/>
  <c r="P247" i="6" s="1"/>
  <c r="H248" i="6"/>
  <c r="I248" i="6"/>
  <c r="J248" i="6"/>
  <c r="P248" i="6" s="1"/>
  <c r="H249" i="6"/>
  <c r="I249" i="6"/>
  <c r="J249" i="6"/>
  <c r="P249" i="6" s="1"/>
  <c r="H250" i="6"/>
  <c r="I250" i="6"/>
  <c r="J250" i="6"/>
  <c r="P250" i="6" s="1"/>
  <c r="H251" i="6"/>
  <c r="I251" i="6"/>
  <c r="J251" i="6"/>
  <c r="P251" i="6" s="1"/>
  <c r="H252" i="6"/>
  <c r="I252" i="6"/>
  <c r="J252" i="6"/>
  <c r="P252" i="6" s="1"/>
  <c r="H253" i="6"/>
  <c r="I253" i="6"/>
  <c r="J253" i="6"/>
  <c r="P253" i="6" s="1"/>
  <c r="H254" i="6"/>
  <c r="I254" i="6"/>
  <c r="J254" i="6"/>
  <c r="P254" i="6" s="1"/>
  <c r="H255" i="6"/>
  <c r="I255" i="6"/>
  <c r="J255" i="6"/>
  <c r="P255" i="6" s="1"/>
  <c r="H256" i="6"/>
  <c r="I256" i="6"/>
  <c r="J256" i="6"/>
  <c r="P256" i="6" s="1"/>
  <c r="H257" i="6"/>
  <c r="I257" i="6"/>
  <c r="J257" i="6"/>
  <c r="P257" i="6" s="1"/>
  <c r="H258" i="6"/>
  <c r="I258" i="6"/>
  <c r="J258" i="6"/>
  <c r="P258" i="6" s="1"/>
  <c r="H259" i="6"/>
  <c r="I259" i="6"/>
  <c r="J259" i="6"/>
  <c r="P259" i="6" s="1"/>
  <c r="J10" i="6"/>
  <c r="P10" i="6" s="1"/>
  <c r="I10" i="6"/>
  <c r="H10" i="6"/>
  <c r="I11" i="2"/>
  <c r="J11" i="2"/>
  <c r="K11" i="2"/>
  <c r="O11" i="2" s="1"/>
  <c r="Q11" i="2" s="1"/>
  <c r="I12" i="2"/>
  <c r="J12" i="2"/>
  <c r="K12" i="2"/>
  <c r="I13" i="2"/>
  <c r="J13" i="2"/>
  <c r="K13" i="2"/>
  <c r="O13" i="2" s="1"/>
  <c r="Q13" i="2" s="1"/>
  <c r="I14" i="2"/>
  <c r="J14" i="2"/>
  <c r="K14" i="2"/>
  <c r="O14" i="2" s="1"/>
  <c r="Q14" i="2" s="1"/>
  <c r="I15" i="2"/>
  <c r="J15" i="2"/>
  <c r="K15" i="2"/>
  <c r="O15" i="2" s="1"/>
  <c r="Q15" i="2" s="1"/>
  <c r="I16" i="2"/>
  <c r="J16" i="2"/>
  <c r="K16" i="2"/>
  <c r="O16" i="2" s="1"/>
  <c r="Q16" i="2" s="1"/>
  <c r="I17" i="2"/>
  <c r="J17" i="2"/>
  <c r="K17" i="2"/>
  <c r="O17" i="2" s="1"/>
  <c r="Q17" i="2" s="1"/>
  <c r="I18" i="2"/>
  <c r="J18" i="2"/>
  <c r="K18" i="2"/>
  <c r="O18" i="2" s="1"/>
  <c r="Q18" i="2" s="1"/>
  <c r="I19" i="2"/>
  <c r="J19" i="2"/>
  <c r="K19" i="2"/>
  <c r="O19" i="2" s="1"/>
  <c r="Q19" i="2" s="1"/>
  <c r="I20" i="2"/>
  <c r="J20" i="2"/>
  <c r="K20" i="2"/>
  <c r="O20" i="2" s="1"/>
  <c r="Q20" i="2" s="1"/>
  <c r="I21" i="2"/>
  <c r="J21" i="2"/>
  <c r="K21" i="2"/>
  <c r="O21" i="2" s="1"/>
  <c r="Q21" i="2" s="1"/>
  <c r="I22" i="2"/>
  <c r="J22" i="2"/>
  <c r="K22" i="2"/>
  <c r="O22" i="2" s="1"/>
  <c r="Q22" i="2" s="1"/>
  <c r="I23" i="2"/>
  <c r="J23" i="2"/>
  <c r="K23" i="2"/>
  <c r="O23" i="2" s="1"/>
  <c r="Q23" i="2" s="1"/>
  <c r="I24" i="2"/>
  <c r="J24" i="2"/>
  <c r="K24" i="2"/>
  <c r="O24" i="2" s="1"/>
  <c r="Q24" i="2" s="1"/>
  <c r="I25" i="2"/>
  <c r="J25" i="2"/>
  <c r="K25" i="2"/>
  <c r="O25" i="2" s="1"/>
  <c r="Q25" i="2" s="1"/>
  <c r="I26" i="2"/>
  <c r="J26" i="2"/>
  <c r="K26" i="2"/>
  <c r="O26" i="2" s="1"/>
  <c r="Q26" i="2" s="1"/>
  <c r="I27" i="2"/>
  <c r="J27" i="2"/>
  <c r="K27" i="2"/>
  <c r="O27" i="2" s="1"/>
  <c r="Q27" i="2" s="1"/>
  <c r="I28" i="2"/>
  <c r="J28" i="2"/>
  <c r="K28" i="2"/>
  <c r="O28" i="2" s="1"/>
  <c r="Q28" i="2" s="1"/>
  <c r="I29" i="2"/>
  <c r="J29" i="2"/>
  <c r="K29" i="2"/>
  <c r="O29" i="2" s="1"/>
  <c r="Q29" i="2" s="1"/>
  <c r="I30" i="2"/>
  <c r="J30" i="2"/>
  <c r="K30" i="2"/>
  <c r="O30" i="2" s="1"/>
  <c r="Q30" i="2" s="1"/>
  <c r="I31" i="2"/>
  <c r="J31" i="2"/>
  <c r="K31" i="2"/>
  <c r="O31" i="2" s="1"/>
  <c r="Q31" i="2" s="1"/>
  <c r="I32" i="2"/>
  <c r="J32" i="2"/>
  <c r="K32" i="2"/>
  <c r="O32" i="2" s="1"/>
  <c r="Q32" i="2" s="1"/>
  <c r="I33" i="2"/>
  <c r="J33" i="2"/>
  <c r="K33" i="2"/>
  <c r="O33" i="2" s="1"/>
  <c r="Q33" i="2" s="1"/>
  <c r="I34" i="2"/>
  <c r="J34" i="2"/>
  <c r="K34" i="2"/>
  <c r="O34" i="2" s="1"/>
  <c r="Q34" i="2" s="1"/>
  <c r="I35" i="2"/>
  <c r="J35" i="2"/>
  <c r="K35" i="2"/>
  <c r="O35" i="2" s="1"/>
  <c r="Q35" i="2" s="1"/>
  <c r="I36" i="2"/>
  <c r="J36" i="2"/>
  <c r="K36" i="2"/>
  <c r="O36" i="2" s="1"/>
  <c r="Q36" i="2" s="1"/>
  <c r="I37" i="2"/>
  <c r="J37" i="2"/>
  <c r="K37" i="2"/>
  <c r="O37" i="2" s="1"/>
  <c r="Q37" i="2" s="1"/>
  <c r="I38" i="2"/>
  <c r="J38" i="2"/>
  <c r="K38" i="2"/>
  <c r="O38" i="2" s="1"/>
  <c r="Q38" i="2" s="1"/>
  <c r="I39" i="2"/>
  <c r="J39" i="2"/>
  <c r="K39" i="2"/>
  <c r="O39" i="2" s="1"/>
  <c r="Q39" i="2" s="1"/>
  <c r="I40" i="2"/>
  <c r="J40" i="2"/>
  <c r="K40" i="2"/>
  <c r="O40" i="2" s="1"/>
  <c r="Q40" i="2" s="1"/>
  <c r="I41" i="2"/>
  <c r="J41" i="2"/>
  <c r="K41" i="2"/>
  <c r="O41" i="2" s="1"/>
  <c r="Q41" i="2" s="1"/>
  <c r="I42" i="2"/>
  <c r="J42" i="2"/>
  <c r="K42" i="2"/>
  <c r="O42" i="2" s="1"/>
  <c r="Q42" i="2" s="1"/>
  <c r="I43" i="2"/>
  <c r="J43" i="2"/>
  <c r="K43" i="2"/>
  <c r="O43" i="2" s="1"/>
  <c r="Q43" i="2" s="1"/>
  <c r="I44" i="2"/>
  <c r="J44" i="2"/>
  <c r="K44" i="2"/>
  <c r="O44" i="2" s="1"/>
  <c r="Q44" i="2" s="1"/>
  <c r="I45" i="2"/>
  <c r="J45" i="2"/>
  <c r="K45" i="2"/>
  <c r="O45" i="2" s="1"/>
  <c r="Q45" i="2" s="1"/>
  <c r="I46" i="2"/>
  <c r="J46" i="2"/>
  <c r="K46" i="2"/>
  <c r="O46" i="2" s="1"/>
  <c r="Q46" i="2" s="1"/>
  <c r="I47" i="2"/>
  <c r="J47" i="2"/>
  <c r="K47" i="2"/>
  <c r="O47" i="2" s="1"/>
  <c r="Q47" i="2" s="1"/>
  <c r="I48" i="2"/>
  <c r="J48" i="2"/>
  <c r="K48" i="2"/>
  <c r="O48" i="2" s="1"/>
  <c r="Q48" i="2" s="1"/>
  <c r="I49" i="2"/>
  <c r="J49" i="2"/>
  <c r="K49" i="2"/>
  <c r="O49" i="2" s="1"/>
  <c r="Q49" i="2" s="1"/>
  <c r="I50" i="2"/>
  <c r="J50" i="2"/>
  <c r="K50" i="2"/>
  <c r="O50" i="2" s="1"/>
  <c r="Q50" i="2" s="1"/>
  <c r="I51" i="2"/>
  <c r="J51" i="2"/>
  <c r="K51" i="2"/>
  <c r="O51" i="2" s="1"/>
  <c r="Q51" i="2" s="1"/>
  <c r="I52" i="2"/>
  <c r="J52" i="2"/>
  <c r="K52" i="2"/>
  <c r="O52" i="2" s="1"/>
  <c r="Q52" i="2" s="1"/>
  <c r="I53" i="2"/>
  <c r="J53" i="2"/>
  <c r="K53" i="2"/>
  <c r="O53" i="2" s="1"/>
  <c r="Q53" i="2" s="1"/>
  <c r="I54" i="2"/>
  <c r="J54" i="2"/>
  <c r="K54" i="2"/>
  <c r="O54" i="2" s="1"/>
  <c r="Q54" i="2" s="1"/>
  <c r="I55" i="2"/>
  <c r="J55" i="2"/>
  <c r="K55" i="2"/>
  <c r="O55" i="2" s="1"/>
  <c r="Q55" i="2" s="1"/>
  <c r="I56" i="2"/>
  <c r="J56" i="2"/>
  <c r="K56" i="2"/>
  <c r="O56" i="2" s="1"/>
  <c r="Q56" i="2" s="1"/>
  <c r="I57" i="2"/>
  <c r="J57" i="2"/>
  <c r="K57" i="2"/>
  <c r="O57" i="2" s="1"/>
  <c r="Q57" i="2" s="1"/>
  <c r="I58" i="2"/>
  <c r="J58" i="2"/>
  <c r="K58" i="2"/>
  <c r="O58" i="2" s="1"/>
  <c r="Q58" i="2" s="1"/>
  <c r="I59" i="2"/>
  <c r="J59" i="2"/>
  <c r="K59" i="2"/>
  <c r="O59" i="2" s="1"/>
  <c r="Q59" i="2" s="1"/>
  <c r="I60" i="2"/>
  <c r="J60" i="2"/>
  <c r="K60" i="2"/>
  <c r="O60" i="2" s="1"/>
  <c r="Q60" i="2" s="1"/>
  <c r="I61" i="2"/>
  <c r="J61" i="2"/>
  <c r="K61" i="2"/>
  <c r="O61" i="2" s="1"/>
  <c r="Q61" i="2" s="1"/>
  <c r="I62" i="2"/>
  <c r="J62" i="2"/>
  <c r="K62" i="2"/>
  <c r="O62" i="2" s="1"/>
  <c r="Q62" i="2" s="1"/>
  <c r="I63" i="2"/>
  <c r="J63" i="2"/>
  <c r="K63" i="2"/>
  <c r="O63" i="2" s="1"/>
  <c r="Q63" i="2" s="1"/>
  <c r="I64" i="2"/>
  <c r="J64" i="2"/>
  <c r="K64" i="2"/>
  <c r="O64" i="2" s="1"/>
  <c r="Q64" i="2" s="1"/>
  <c r="I65" i="2"/>
  <c r="J65" i="2"/>
  <c r="K65" i="2"/>
  <c r="O65" i="2" s="1"/>
  <c r="Q65" i="2" s="1"/>
  <c r="I66" i="2"/>
  <c r="J66" i="2"/>
  <c r="K66" i="2"/>
  <c r="O66" i="2" s="1"/>
  <c r="Q66" i="2" s="1"/>
  <c r="I67" i="2"/>
  <c r="J67" i="2"/>
  <c r="K67" i="2"/>
  <c r="O67" i="2" s="1"/>
  <c r="Q67" i="2" s="1"/>
  <c r="I68" i="2"/>
  <c r="J68" i="2"/>
  <c r="K68" i="2"/>
  <c r="O68" i="2" s="1"/>
  <c r="Q68" i="2" s="1"/>
  <c r="I69" i="2"/>
  <c r="J69" i="2"/>
  <c r="K69" i="2"/>
  <c r="O69" i="2" s="1"/>
  <c r="Q69" i="2" s="1"/>
  <c r="I70" i="2"/>
  <c r="J70" i="2"/>
  <c r="K70" i="2"/>
  <c r="O70" i="2" s="1"/>
  <c r="Q70" i="2" s="1"/>
  <c r="I71" i="2"/>
  <c r="J71" i="2"/>
  <c r="K71" i="2"/>
  <c r="O71" i="2" s="1"/>
  <c r="Q71" i="2" s="1"/>
  <c r="I72" i="2"/>
  <c r="J72" i="2"/>
  <c r="K72" i="2"/>
  <c r="O72" i="2" s="1"/>
  <c r="Q72" i="2" s="1"/>
  <c r="I73" i="2"/>
  <c r="J73" i="2"/>
  <c r="K73" i="2"/>
  <c r="O73" i="2" s="1"/>
  <c r="Q73" i="2" s="1"/>
  <c r="I74" i="2"/>
  <c r="J74" i="2"/>
  <c r="K74" i="2"/>
  <c r="O74" i="2" s="1"/>
  <c r="Q74" i="2" s="1"/>
  <c r="I75" i="2"/>
  <c r="J75" i="2"/>
  <c r="K75" i="2"/>
  <c r="O75" i="2" s="1"/>
  <c r="Q75" i="2" s="1"/>
  <c r="I76" i="2"/>
  <c r="J76" i="2"/>
  <c r="K76" i="2"/>
  <c r="O76" i="2" s="1"/>
  <c r="Q76" i="2" s="1"/>
  <c r="I77" i="2"/>
  <c r="J77" i="2"/>
  <c r="K77" i="2"/>
  <c r="O77" i="2" s="1"/>
  <c r="Q77" i="2" s="1"/>
  <c r="I78" i="2"/>
  <c r="J78" i="2"/>
  <c r="K78" i="2"/>
  <c r="O78" i="2" s="1"/>
  <c r="Q78" i="2" s="1"/>
  <c r="I79" i="2"/>
  <c r="J79" i="2"/>
  <c r="K79" i="2"/>
  <c r="O79" i="2" s="1"/>
  <c r="Q79" i="2" s="1"/>
  <c r="I80" i="2"/>
  <c r="J80" i="2"/>
  <c r="K80" i="2"/>
  <c r="O80" i="2" s="1"/>
  <c r="Q80" i="2" s="1"/>
  <c r="I81" i="2"/>
  <c r="J81" i="2"/>
  <c r="K81" i="2"/>
  <c r="O81" i="2" s="1"/>
  <c r="Q81" i="2" s="1"/>
  <c r="I82" i="2"/>
  <c r="J82" i="2"/>
  <c r="K82" i="2"/>
  <c r="O82" i="2" s="1"/>
  <c r="Q82" i="2" s="1"/>
  <c r="I83" i="2"/>
  <c r="J83" i="2"/>
  <c r="K83" i="2"/>
  <c r="O83" i="2" s="1"/>
  <c r="Q83" i="2" s="1"/>
  <c r="I84" i="2"/>
  <c r="J84" i="2"/>
  <c r="K84" i="2"/>
  <c r="O84" i="2" s="1"/>
  <c r="Q84" i="2" s="1"/>
  <c r="I85" i="2"/>
  <c r="J85" i="2"/>
  <c r="K85" i="2"/>
  <c r="O85" i="2" s="1"/>
  <c r="Q85" i="2" s="1"/>
  <c r="I86" i="2"/>
  <c r="J86" i="2"/>
  <c r="K86" i="2"/>
  <c r="O86" i="2" s="1"/>
  <c r="Q86" i="2" s="1"/>
  <c r="I87" i="2"/>
  <c r="J87" i="2"/>
  <c r="K87" i="2"/>
  <c r="O87" i="2" s="1"/>
  <c r="Q87" i="2" s="1"/>
  <c r="I88" i="2"/>
  <c r="J88" i="2"/>
  <c r="K88" i="2"/>
  <c r="O88" i="2" s="1"/>
  <c r="Q88" i="2" s="1"/>
  <c r="I89" i="2"/>
  <c r="J89" i="2"/>
  <c r="K89" i="2"/>
  <c r="O89" i="2" s="1"/>
  <c r="Q89" i="2" s="1"/>
  <c r="I90" i="2"/>
  <c r="J90" i="2"/>
  <c r="K90" i="2"/>
  <c r="O90" i="2" s="1"/>
  <c r="Q90" i="2" s="1"/>
  <c r="I91" i="2"/>
  <c r="J91" i="2"/>
  <c r="K91" i="2"/>
  <c r="O91" i="2" s="1"/>
  <c r="Q91" i="2" s="1"/>
  <c r="I92" i="2"/>
  <c r="J92" i="2"/>
  <c r="K92" i="2"/>
  <c r="O92" i="2" s="1"/>
  <c r="Q92" i="2" s="1"/>
  <c r="I93" i="2"/>
  <c r="J93" i="2"/>
  <c r="K93" i="2"/>
  <c r="O93" i="2" s="1"/>
  <c r="Q93" i="2" s="1"/>
  <c r="I94" i="2"/>
  <c r="J94" i="2"/>
  <c r="K94" i="2"/>
  <c r="O94" i="2" s="1"/>
  <c r="Q94" i="2" s="1"/>
  <c r="I95" i="2"/>
  <c r="J95" i="2"/>
  <c r="K95" i="2"/>
  <c r="O95" i="2" s="1"/>
  <c r="Q95" i="2" s="1"/>
  <c r="I96" i="2"/>
  <c r="J96" i="2"/>
  <c r="K96" i="2"/>
  <c r="O96" i="2" s="1"/>
  <c r="Q96" i="2" s="1"/>
  <c r="I97" i="2"/>
  <c r="J97" i="2"/>
  <c r="K97" i="2"/>
  <c r="O97" i="2" s="1"/>
  <c r="Q97" i="2" s="1"/>
  <c r="I98" i="2"/>
  <c r="J98" i="2"/>
  <c r="K98" i="2"/>
  <c r="O98" i="2" s="1"/>
  <c r="Q98" i="2" s="1"/>
  <c r="I99" i="2"/>
  <c r="J99" i="2"/>
  <c r="K99" i="2"/>
  <c r="O99" i="2" s="1"/>
  <c r="Q99" i="2" s="1"/>
  <c r="I100" i="2"/>
  <c r="J100" i="2"/>
  <c r="K100" i="2"/>
  <c r="O100" i="2" s="1"/>
  <c r="Q100" i="2" s="1"/>
  <c r="I101" i="2"/>
  <c r="J101" i="2"/>
  <c r="K101" i="2"/>
  <c r="O101" i="2" s="1"/>
  <c r="Q101" i="2" s="1"/>
  <c r="I102" i="2"/>
  <c r="J102" i="2"/>
  <c r="K102" i="2"/>
  <c r="O102" i="2" s="1"/>
  <c r="Q102" i="2" s="1"/>
  <c r="I103" i="2"/>
  <c r="J103" i="2"/>
  <c r="K103" i="2"/>
  <c r="O103" i="2" s="1"/>
  <c r="Q103" i="2" s="1"/>
  <c r="I104" i="2"/>
  <c r="J104" i="2"/>
  <c r="K104" i="2"/>
  <c r="O104" i="2" s="1"/>
  <c r="Q104" i="2" s="1"/>
  <c r="I105" i="2"/>
  <c r="J105" i="2"/>
  <c r="K105" i="2"/>
  <c r="O105" i="2" s="1"/>
  <c r="Q105" i="2" s="1"/>
  <c r="I106" i="2"/>
  <c r="J106" i="2"/>
  <c r="K106" i="2"/>
  <c r="O106" i="2" s="1"/>
  <c r="Q106" i="2" s="1"/>
  <c r="I107" i="2"/>
  <c r="J107" i="2"/>
  <c r="K107" i="2"/>
  <c r="O107" i="2" s="1"/>
  <c r="Q107" i="2" s="1"/>
  <c r="I108" i="2"/>
  <c r="J108" i="2"/>
  <c r="K108" i="2"/>
  <c r="O108" i="2" s="1"/>
  <c r="Q108" i="2" s="1"/>
  <c r="I109" i="2"/>
  <c r="J109" i="2"/>
  <c r="K109" i="2"/>
  <c r="O109" i="2" s="1"/>
  <c r="Q109" i="2" s="1"/>
  <c r="I110" i="2"/>
  <c r="J110" i="2"/>
  <c r="K110" i="2"/>
  <c r="O110" i="2" s="1"/>
  <c r="Q110" i="2" s="1"/>
  <c r="I111" i="2"/>
  <c r="J111" i="2"/>
  <c r="K111" i="2"/>
  <c r="O111" i="2" s="1"/>
  <c r="Q111" i="2" s="1"/>
  <c r="I112" i="2"/>
  <c r="J112" i="2"/>
  <c r="K112" i="2"/>
  <c r="O112" i="2" s="1"/>
  <c r="Q112" i="2" s="1"/>
  <c r="I113" i="2"/>
  <c r="J113" i="2"/>
  <c r="K113" i="2"/>
  <c r="O113" i="2" s="1"/>
  <c r="Q113" i="2" s="1"/>
  <c r="I114" i="2"/>
  <c r="J114" i="2"/>
  <c r="K114" i="2"/>
  <c r="O114" i="2" s="1"/>
  <c r="Q114" i="2" s="1"/>
  <c r="I115" i="2"/>
  <c r="J115" i="2"/>
  <c r="K115" i="2"/>
  <c r="O115" i="2" s="1"/>
  <c r="Q115" i="2" s="1"/>
  <c r="I116" i="2"/>
  <c r="J116" i="2"/>
  <c r="K116" i="2"/>
  <c r="O116" i="2" s="1"/>
  <c r="Q116" i="2" s="1"/>
  <c r="I117" i="2"/>
  <c r="J117" i="2"/>
  <c r="K117" i="2"/>
  <c r="O117" i="2" s="1"/>
  <c r="Q117" i="2" s="1"/>
  <c r="I118" i="2"/>
  <c r="J118" i="2"/>
  <c r="K118" i="2"/>
  <c r="O118" i="2" s="1"/>
  <c r="Q118" i="2" s="1"/>
  <c r="I119" i="2"/>
  <c r="J119" i="2"/>
  <c r="K119" i="2"/>
  <c r="O119" i="2" s="1"/>
  <c r="Q119" i="2" s="1"/>
  <c r="I120" i="2"/>
  <c r="J120" i="2"/>
  <c r="K120" i="2"/>
  <c r="O120" i="2" s="1"/>
  <c r="Q120" i="2" s="1"/>
  <c r="I121" i="2"/>
  <c r="J121" i="2"/>
  <c r="K121" i="2"/>
  <c r="O121" i="2" s="1"/>
  <c r="Q121" i="2" s="1"/>
  <c r="I122" i="2"/>
  <c r="J122" i="2"/>
  <c r="K122" i="2"/>
  <c r="O122" i="2" s="1"/>
  <c r="Q122" i="2" s="1"/>
  <c r="I123" i="2"/>
  <c r="J123" i="2"/>
  <c r="K123" i="2"/>
  <c r="O123" i="2" s="1"/>
  <c r="Q123" i="2" s="1"/>
  <c r="I124" i="2"/>
  <c r="J124" i="2"/>
  <c r="K124" i="2"/>
  <c r="O124" i="2" s="1"/>
  <c r="Q124" i="2" s="1"/>
  <c r="I125" i="2"/>
  <c r="J125" i="2"/>
  <c r="K125" i="2"/>
  <c r="O125" i="2" s="1"/>
  <c r="Q125" i="2" s="1"/>
  <c r="I126" i="2"/>
  <c r="J126" i="2"/>
  <c r="K126" i="2"/>
  <c r="O126" i="2" s="1"/>
  <c r="Q126" i="2" s="1"/>
  <c r="I127" i="2"/>
  <c r="J127" i="2"/>
  <c r="K127" i="2"/>
  <c r="O127" i="2" s="1"/>
  <c r="Q127" i="2" s="1"/>
  <c r="I128" i="2"/>
  <c r="J128" i="2"/>
  <c r="K128" i="2"/>
  <c r="O128" i="2" s="1"/>
  <c r="Q128" i="2" s="1"/>
  <c r="I129" i="2"/>
  <c r="J129" i="2"/>
  <c r="K129" i="2"/>
  <c r="O129" i="2" s="1"/>
  <c r="Q129" i="2" s="1"/>
  <c r="I130" i="2"/>
  <c r="J130" i="2"/>
  <c r="K130" i="2"/>
  <c r="O130" i="2" s="1"/>
  <c r="Q130" i="2" s="1"/>
  <c r="I131" i="2"/>
  <c r="J131" i="2"/>
  <c r="K131" i="2"/>
  <c r="O131" i="2" s="1"/>
  <c r="Q131" i="2" s="1"/>
  <c r="I132" i="2"/>
  <c r="J132" i="2"/>
  <c r="K132" i="2"/>
  <c r="O132" i="2" s="1"/>
  <c r="Q132" i="2" s="1"/>
  <c r="I133" i="2"/>
  <c r="J133" i="2"/>
  <c r="K133" i="2"/>
  <c r="O133" i="2" s="1"/>
  <c r="Q133" i="2" s="1"/>
  <c r="I134" i="2"/>
  <c r="J134" i="2"/>
  <c r="K134" i="2"/>
  <c r="O134" i="2" s="1"/>
  <c r="Q134" i="2" s="1"/>
  <c r="I135" i="2"/>
  <c r="J135" i="2"/>
  <c r="K135" i="2"/>
  <c r="O135" i="2" s="1"/>
  <c r="Q135" i="2" s="1"/>
  <c r="I136" i="2"/>
  <c r="J136" i="2"/>
  <c r="K136" i="2"/>
  <c r="O136" i="2" s="1"/>
  <c r="Q136" i="2" s="1"/>
  <c r="I137" i="2"/>
  <c r="J137" i="2"/>
  <c r="K137" i="2"/>
  <c r="O137" i="2" s="1"/>
  <c r="Q137" i="2" s="1"/>
  <c r="I138" i="2"/>
  <c r="J138" i="2"/>
  <c r="K138" i="2"/>
  <c r="O138" i="2" s="1"/>
  <c r="Q138" i="2" s="1"/>
  <c r="I139" i="2"/>
  <c r="J139" i="2"/>
  <c r="K139" i="2"/>
  <c r="O139" i="2" s="1"/>
  <c r="Q139" i="2" s="1"/>
  <c r="I140" i="2"/>
  <c r="J140" i="2"/>
  <c r="K140" i="2"/>
  <c r="O140" i="2" s="1"/>
  <c r="Q140" i="2" s="1"/>
  <c r="I141" i="2"/>
  <c r="J141" i="2"/>
  <c r="K141" i="2"/>
  <c r="O141" i="2" s="1"/>
  <c r="Q141" i="2" s="1"/>
  <c r="I142" i="2"/>
  <c r="J142" i="2"/>
  <c r="K142" i="2"/>
  <c r="O142" i="2" s="1"/>
  <c r="Q142" i="2" s="1"/>
  <c r="I143" i="2"/>
  <c r="J143" i="2"/>
  <c r="K143" i="2"/>
  <c r="O143" i="2" s="1"/>
  <c r="Q143" i="2" s="1"/>
  <c r="I144" i="2"/>
  <c r="J144" i="2"/>
  <c r="K144" i="2"/>
  <c r="O144" i="2" s="1"/>
  <c r="Q144" i="2" s="1"/>
  <c r="I145" i="2"/>
  <c r="J145" i="2"/>
  <c r="K145" i="2"/>
  <c r="O145" i="2" s="1"/>
  <c r="Q145" i="2" s="1"/>
  <c r="I146" i="2"/>
  <c r="J146" i="2"/>
  <c r="K146" i="2"/>
  <c r="O146" i="2" s="1"/>
  <c r="Q146" i="2" s="1"/>
  <c r="I147" i="2"/>
  <c r="J147" i="2"/>
  <c r="K147" i="2"/>
  <c r="O147" i="2" s="1"/>
  <c r="Q147" i="2" s="1"/>
  <c r="I148" i="2"/>
  <c r="J148" i="2"/>
  <c r="K148" i="2"/>
  <c r="O148" i="2" s="1"/>
  <c r="Q148" i="2" s="1"/>
  <c r="I149" i="2"/>
  <c r="J149" i="2"/>
  <c r="K149" i="2"/>
  <c r="O149" i="2" s="1"/>
  <c r="Q149" i="2" s="1"/>
  <c r="I150" i="2"/>
  <c r="J150" i="2"/>
  <c r="K150" i="2"/>
  <c r="O150" i="2" s="1"/>
  <c r="Q150" i="2" s="1"/>
  <c r="I151" i="2"/>
  <c r="J151" i="2"/>
  <c r="K151" i="2"/>
  <c r="O151" i="2" s="1"/>
  <c r="Q151" i="2" s="1"/>
  <c r="I152" i="2"/>
  <c r="J152" i="2"/>
  <c r="K152" i="2"/>
  <c r="O152" i="2" s="1"/>
  <c r="Q152" i="2" s="1"/>
  <c r="I153" i="2"/>
  <c r="J153" i="2"/>
  <c r="K153" i="2"/>
  <c r="O153" i="2" s="1"/>
  <c r="Q153" i="2" s="1"/>
  <c r="I154" i="2"/>
  <c r="J154" i="2"/>
  <c r="K154" i="2"/>
  <c r="O154" i="2" s="1"/>
  <c r="Q154" i="2" s="1"/>
  <c r="I155" i="2"/>
  <c r="J155" i="2"/>
  <c r="K155" i="2"/>
  <c r="O155" i="2" s="1"/>
  <c r="Q155" i="2" s="1"/>
  <c r="I156" i="2"/>
  <c r="J156" i="2"/>
  <c r="K156" i="2"/>
  <c r="O156" i="2" s="1"/>
  <c r="Q156" i="2" s="1"/>
  <c r="I157" i="2"/>
  <c r="J157" i="2"/>
  <c r="K157" i="2"/>
  <c r="O157" i="2" s="1"/>
  <c r="Q157" i="2" s="1"/>
  <c r="I158" i="2"/>
  <c r="J158" i="2"/>
  <c r="K158" i="2"/>
  <c r="O158" i="2" s="1"/>
  <c r="Q158" i="2" s="1"/>
  <c r="I159" i="2"/>
  <c r="J159" i="2"/>
  <c r="K159" i="2"/>
  <c r="O159" i="2" s="1"/>
  <c r="Q159" i="2" s="1"/>
  <c r="I160" i="2"/>
  <c r="J160" i="2"/>
  <c r="K160" i="2"/>
  <c r="O160" i="2" s="1"/>
  <c r="Q160" i="2" s="1"/>
  <c r="I161" i="2"/>
  <c r="J161" i="2"/>
  <c r="K161" i="2"/>
  <c r="O161" i="2" s="1"/>
  <c r="Q161" i="2" s="1"/>
  <c r="I162" i="2"/>
  <c r="J162" i="2"/>
  <c r="K162" i="2"/>
  <c r="O162" i="2" s="1"/>
  <c r="Q162" i="2" s="1"/>
  <c r="I163" i="2"/>
  <c r="J163" i="2"/>
  <c r="K163" i="2"/>
  <c r="O163" i="2" s="1"/>
  <c r="Q163" i="2" s="1"/>
  <c r="I164" i="2"/>
  <c r="J164" i="2"/>
  <c r="K164" i="2"/>
  <c r="O164" i="2" s="1"/>
  <c r="Q164" i="2" s="1"/>
  <c r="I165" i="2"/>
  <c r="J165" i="2"/>
  <c r="K165" i="2"/>
  <c r="O165" i="2" s="1"/>
  <c r="Q165" i="2" s="1"/>
  <c r="I166" i="2"/>
  <c r="J166" i="2"/>
  <c r="K166" i="2"/>
  <c r="O166" i="2" s="1"/>
  <c r="Q166" i="2" s="1"/>
  <c r="I167" i="2"/>
  <c r="J167" i="2"/>
  <c r="K167" i="2"/>
  <c r="O167" i="2" s="1"/>
  <c r="Q167" i="2" s="1"/>
  <c r="I168" i="2"/>
  <c r="J168" i="2"/>
  <c r="K168" i="2"/>
  <c r="O168" i="2" s="1"/>
  <c r="Q168" i="2" s="1"/>
  <c r="I169" i="2"/>
  <c r="J169" i="2"/>
  <c r="K169" i="2"/>
  <c r="O169" i="2" s="1"/>
  <c r="Q169" i="2" s="1"/>
  <c r="I170" i="2"/>
  <c r="J170" i="2"/>
  <c r="K170" i="2"/>
  <c r="O170" i="2" s="1"/>
  <c r="Q170" i="2" s="1"/>
  <c r="I171" i="2"/>
  <c r="J171" i="2"/>
  <c r="K171" i="2"/>
  <c r="O171" i="2" s="1"/>
  <c r="Q171" i="2" s="1"/>
  <c r="I172" i="2"/>
  <c r="J172" i="2"/>
  <c r="K172" i="2"/>
  <c r="O172" i="2" s="1"/>
  <c r="Q172" i="2" s="1"/>
  <c r="I173" i="2"/>
  <c r="J173" i="2"/>
  <c r="K173" i="2"/>
  <c r="O173" i="2" s="1"/>
  <c r="Q173" i="2" s="1"/>
  <c r="I174" i="2"/>
  <c r="J174" i="2"/>
  <c r="K174" i="2"/>
  <c r="O174" i="2" s="1"/>
  <c r="Q174" i="2" s="1"/>
  <c r="I175" i="2"/>
  <c r="J175" i="2"/>
  <c r="K175" i="2"/>
  <c r="O175" i="2" s="1"/>
  <c r="Q175" i="2" s="1"/>
  <c r="I176" i="2"/>
  <c r="J176" i="2"/>
  <c r="K176" i="2"/>
  <c r="O176" i="2" s="1"/>
  <c r="Q176" i="2" s="1"/>
  <c r="I177" i="2"/>
  <c r="J177" i="2"/>
  <c r="K177" i="2"/>
  <c r="O177" i="2" s="1"/>
  <c r="Q177" i="2" s="1"/>
  <c r="I178" i="2"/>
  <c r="J178" i="2"/>
  <c r="K178" i="2"/>
  <c r="O178" i="2" s="1"/>
  <c r="Q178" i="2" s="1"/>
  <c r="I179" i="2"/>
  <c r="J179" i="2"/>
  <c r="K179" i="2"/>
  <c r="O179" i="2" s="1"/>
  <c r="Q179" i="2" s="1"/>
  <c r="I180" i="2"/>
  <c r="J180" i="2"/>
  <c r="K180" i="2"/>
  <c r="O180" i="2" s="1"/>
  <c r="Q180" i="2" s="1"/>
  <c r="I181" i="2"/>
  <c r="J181" i="2"/>
  <c r="K181" i="2"/>
  <c r="O181" i="2" s="1"/>
  <c r="Q181" i="2" s="1"/>
  <c r="I182" i="2"/>
  <c r="J182" i="2"/>
  <c r="K182" i="2"/>
  <c r="O182" i="2" s="1"/>
  <c r="Q182" i="2" s="1"/>
  <c r="I183" i="2"/>
  <c r="J183" i="2"/>
  <c r="K183" i="2"/>
  <c r="O183" i="2" s="1"/>
  <c r="Q183" i="2" s="1"/>
  <c r="I184" i="2"/>
  <c r="J184" i="2"/>
  <c r="K184" i="2"/>
  <c r="O184" i="2" s="1"/>
  <c r="Q184" i="2" s="1"/>
  <c r="I185" i="2"/>
  <c r="J185" i="2"/>
  <c r="K185" i="2"/>
  <c r="O185" i="2" s="1"/>
  <c r="Q185" i="2" s="1"/>
  <c r="I186" i="2"/>
  <c r="J186" i="2"/>
  <c r="K186" i="2"/>
  <c r="O186" i="2" s="1"/>
  <c r="Q186" i="2" s="1"/>
  <c r="I187" i="2"/>
  <c r="J187" i="2"/>
  <c r="K187" i="2"/>
  <c r="O187" i="2" s="1"/>
  <c r="Q187" i="2" s="1"/>
  <c r="I188" i="2"/>
  <c r="J188" i="2"/>
  <c r="K188" i="2"/>
  <c r="O188" i="2" s="1"/>
  <c r="Q188" i="2" s="1"/>
  <c r="I189" i="2"/>
  <c r="J189" i="2"/>
  <c r="K189" i="2"/>
  <c r="O189" i="2" s="1"/>
  <c r="Q189" i="2" s="1"/>
  <c r="I190" i="2"/>
  <c r="J190" i="2"/>
  <c r="K190" i="2"/>
  <c r="O190" i="2" s="1"/>
  <c r="Q190" i="2" s="1"/>
  <c r="I191" i="2"/>
  <c r="J191" i="2"/>
  <c r="K191" i="2"/>
  <c r="O191" i="2" s="1"/>
  <c r="Q191" i="2" s="1"/>
  <c r="I192" i="2"/>
  <c r="J192" i="2"/>
  <c r="K192" i="2"/>
  <c r="O192" i="2" s="1"/>
  <c r="Q192" i="2" s="1"/>
  <c r="I193" i="2"/>
  <c r="J193" i="2"/>
  <c r="K193" i="2"/>
  <c r="O193" i="2" s="1"/>
  <c r="Q193" i="2" s="1"/>
  <c r="I194" i="2"/>
  <c r="J194" i="2"/>
  <c r="K194" i="2"/>
  <c r="O194" i="2" s="1"/>
  <c r="Q194" i="2" s="1"/>
  <c r="I195" i="2"/>
  <c r="J195" i="2"/>
  <c r="K195" i="2"/>
  <c r="O195" i="2" s="1"/>
  <c r="Q195" i="2" s="1"/>
  <c r="I196" i="2"/>
  <c r="J196" i="2"/>
  <c r="K196" i="2"/>
  <c r="O196" i="2" s="1"/>
  <c r="Q196" i="2" s="1"/>
  <c r="I197" i="2"/>
  <c r="J197" i="2"/>
  <c r="K197" i="2"/>
  <c r="O197" i="2" s="1"/>
  <c r="Q197" i="2" s="1"/>
  <c r="I198" i="2"/>
  <c r="J198" i="2"/>
  <c r="K198" i="2"/>
  <c r="O198" i="2" s="1"/>
  <c r="Q198" i="2" s="1"/>
  <c r="I199" i="2"/>
  <c r="J199" i="2"/>
  <c r="K199" i="2"/>
  <c r="O199" i="2" s="1"/>
  <c r="Q199" i="2" s="1"/>
  <c r="I200" i="2"/>
  <c r="J200" i="2"/>
  <c r="K200" i="2"/>
  <c r="O200" i="2" s="1"/>
  <c r="Q200" i="2" s="1"/>
  <c r="I201" i="2"/>
  <c r="J201" i="2"/>
  <c r="K201" i="2"/>
  <c r="O201" i="2" s="1"/>
  <c r="Q201" i="2" s="1"/>
  <c r="I202" i="2"/>
  <c r="J202" i="2"/>
  <c r="K202" i="2"/>
  <c r="O202" i="2" s="1"/>
  <c r="Q202" i="2" s="1"/>
  <c r="I203" i="2"/>
  <c r="J203" i="2"/>
  <c r="K203" i="2"/>
  <c r="O203" i="2" s="1"/>
  <c r="Q203" i="2" s="1"/>
  <c r="I204" i="2"/>
  <c r="J204" i="2"/>
  <c r="K204" i="2"/>
  <c r="O204" i="2" s="1"/>
  <c r="Q204" i="2" s="1"/>
  <c r="I205" i="2"/>
  <c r="J205" i="2"/>
  <c r="K205" i="2"/>
  <c r="O205" i="2" s="1"/>
  <c r="Q205" i="2" s="1"/>
  <c r="I206" i="2"/>
  <c r="J206" i="2"/>
  <c r="K206" i="2"/>
  <c r="O206" i="2" s="1"/>
  <c r="Q206" i="2" s="1"/>
  <c r="I207" i="2"/>
  <c r="J207" i="2"/>
  <c r="K207" i="2"/>
  <c r="O207" i="2" s="1"/>
  <c r="Q207" i="2" s="1"/>
  <c r="I208" i="2"/>
  <c r="J208" i="2"/>
  <c r="K208" i="2"/>
  <c r="O208" i="2" s="1"/>
  <c r="Q208" i="2" s="1"/>
  <c r="I209" i="2"/>
  <c r="J209" i="2"/>
  <c r="K209" i="2"/>
  <c r="O209" i="2" s="1"/>
  <c r="Q209" i="2" s="1"/>
  <c r="I210" i="2"/>
  <c r="J210" i="2"/>
  <c r="K210" i="2"/>
  <c r="O210" i="2" s="1"/>
  <c r="Q210" i="2" s="1"/>
  <c r="I211" i="2"/>
  <c r="J211" i="2"/>
  <c r="K211" i="2"/>
  <c r="O211" i="2" s="1"/>
  <c r="Q211" i="2" s="1"/>
  <c r="I212" i="2"/>
  <c r="J212" i="2"/>
  <c r="K212" i="2"/>
  <c r="O212" i="2" s="1"/>
  <c r="Q212" i="2" s="1"/>
  <c r="I213" i="2"/>
  <c r="J213" i="2"/>
  <c r="K213" i="2"/>
  <c r="O213" i="2" s="1"/>
  <c r="Q213" i="2" s="1"/>
  <c r="I214" i="2"/>
  <c r="J214" i="2"/>
  <c r="K214" i="2"/>
  <c r="O214" i="2" s="1"/>
  <c r="Q214" i="2" s="1"/>
  <c r="I215" i="2"/>
  <c r="J215" i="2"/>
  <c r="K215" i="2"/>
  <c r="O215" i="2" s="1"/>
  <c r="Q215" i="2" s="1"/>
  <c r="I216" i="2"/>
  <c r="J216" i="2"/>
  <c r="K216" i="2"/>
  <c r="O216" i="2" s="1"/>
  <c r="Q216" i="2" s="1"/>
  <c r="I217" i="2"/>
  <c r="J217" i="2"/>
  <c r="K217" i="2"/>
  <c r="O217" i="2" s="1"/>
  <c r="Q217" i="2" s="1"/>
  <c r="I218" i="2"/>
  <c r="J218" i="2"/>
  <c r="K218" i="2"/>
  <c r="O218" i="2" s="1"/>
  <c r="Q218" i="2" s="1"/>
  <c r="I219" i="2"/>
  <c r="J219" i="2"/>
  <c r="K219" i="2"/>
  <c r="O219" i="2" s="1"/>
  <c r="Q219" i="2" s="1"/>
  <c r="I220" i="2"/>
  <c r="J220" i="2"/>
  <c r="K220" i="2"/>
  <c r="O220" i="2" s="1"/>
  <c r="Q220" i="2" s="1"/>
  <c r="I221" i="2"/>
  <c r="J221" i="2"/>
  <c r="K221" i="2"/>
  <c r="O221" i="2" s="1"/>
  <c r="Q221" i="2" s="1"/>
  <c r="I222" i="2"/>
  <c r="J222" i="2"/>
  <c r="K222" i="2"/>
  <c r="O222" i="2" s="1"/>
  <c r="Q222" i="2" s="1"/>
  <c r="I223" i="2"/>
  <c r="J223" i="2"/>
  <c r="K223" i="2"/>
  <c r="O223" i="2" s="1"/>
  <c r="Q223" i="2" s="1"/>
  <c r="I224" i="2"/>
  <c r="J224" i="2"/>
  <c r="K224" i="2"/>
  <c r="O224" i="2" s="1"/>
  <c r="Q224" i="2" s="1"/>
  <c r="I225" i="2"/>
  <c r="J225" i="2"/>
  <c r="K225" i="2"/>
  <c r="O225" i="2" s="1"/>
  <c r="Q225" i="2" s="1"/>
  <c r="I226" i="2"/>
  <c r="J226" i="2"/>
  <c r="K226" i="2"/>
  <c r="O226" i="2" s="1"/>
  <c r="Q226" i="2" s="1"/>
  <c r="I227" i="2"/>
  <c r="J227" i="2"/>
  <c r="K227" i="2"/>
  <c r="O227" i="2" s="1"/>
  <c r="Q227" i="2" s="1"/>
  <c r="I228" i="2"/>
  <c r="J228" i="2"/>
  <c r="K228" i="2"/>
  <c r="O228" i="2" s="1"/>
  <c r="Q228" i="2" s="1"/>
  <c r="I229" i="2"/>
  <c r="J229" i="2"/>
  <c r="K229" i="2"/>
  <c r="O229" i="2" s="1"/>
  <c r="Q229" i="2" s="1"/>
  <c r="I230" i="2"/>
  <c r="J230" i="2"/>
  <c r="K230" i="2"/>
  <c r="O230" i="2" s="1"/>
  <c r="Q230" i="2" s="1"/>
  <c r="I231" i="2"/>
  <c r="J231" i="2"/>
  <c r="K231" i="2"/>
  <c r="O231" i="2" s="1"/>
  <c r="Q231" i="2" s="1"/>
  <c r="I232" i="2"/>
  <c r="J232" i="2"/>
  <c r="K232" i="2"/>
  <c r="O232" i="2" s="1"/>
  <c r="Q232" i="2" s="1"/>
  <c r="I233" i="2"/>
  <c r="J233" i="2"/>
  <c r="K233" i="2"/>
  <c r="O233" i="2" s="1"/>
  <c r="Q233" i="2" s="1"/>
  <c r="I234" i="2"/>
  <c r="J234" i="2"/>
  <c r="K234" i="2"/>
  <c r="O234" i="2" s="1"/>
  <c r="Q234" i="2" s="1"/>
  <c r="I235" i="2"/>
  <c r="J235" i="2"/>
  <c r="K235" i="2"/>
  <c r="O235" i="2" s="1"/>
  <c r="Q235" i="2" s="1"/>
  <c r="I236" i="2"/>
  <c r="J236" i="2"/>
  <c r="K236" i="2"/>
  <c r="O236" i="2" s="1"/>
  <c r="Q236" i="2" s="1"/>
  <c r="I237" i="2"/>
  <c r="J237" i="2"/>
  <c r="K237" i="2"/>
  <c r="O237" i="2" s="1"/>
  <c r="Q237" i="2" s="1"/>
  <c r="I238" i="2"/>
  <c r="J238" i="2"/>
  <c r="K238" i="2"/>
  <c r="O238" i="2" s="1"/>
  <c r="Q238" i="2" s="1"/>
  <c r="I239" i="2"/>
  <c r="J239" i="2"/>
  <c r="K239" i="2"/>
  <c r="O239" i="2" s="1"/>
  <c r="Q239" i="2" s="1"/>
  <c r="I240" i="2"/>
  <c r="J240" i="2"/>
  <c r="K240" i="2"/>
  <c r="O240" i="2" s="1"/>
  <c r="Q240" i="2" s="1"/>
  <c r="I241" i="2"/>
  <c r="J241" i="2"/>
  <c r="K241" i="2"/>
  <c r="O241" i="2" s="1"/>
  <c r="Q241" i="2" s="1"/>
  <c r="I242" i="2"/>
  <c r="J242" i="2"/>
  <c r="K242" i="2"/>
  <c r="O242" i="2" s="1"/>
  <c r="Q242" i="2" s="1"/>
  <c r="I243" i="2"/>
  <c r="J243" i="2"/>
  <c r="K243" i="2"/>
  <c r="O243" i="2" s="1"/>
  <c r="Q243" i="2" s="1"/>
  <c r="I244" i="2"/>
  <c r="J244" i="2"/>
  <c r="K244" i="2"/>
  <c r="O244" i="2" s="1"/>
  <c r="Q244" i="2" s="1"/>
  <c r="I245" i="2"/>
  <c r="J245" i="2"/>
  <c r="K245" i="2"/>
  <c r="O245" i="2" s="1"/>
  <c r="Q245" i="2" s="1"/>
  <c r="I246" i="2"/>
  <c r="J246" i="2"/>
  <c r="K246" i="2"/>
  <c r="O246" i="2" s="1"/>
  <c r="Q246" i="2" s="1"/>
  <c r="I247" i="2"/>
  <c r="J247" i="2"/>
  <c r="K247" i="2"/>
  <c r="O247" i="2" s="1"/>
  <c r="Q247" i="2" s="1"/>
  <c r="I248" i="2"/>
  <c r="J248" i="2"/>
  <c r="K248" i="2"/>
  <c r="O248" i="2" s="1"/>
  <c r="Q248" i="2" s="1"/>
  <c r="I249" i="2"/>
  <c r="J249" i="2"/>
  <c r="K249" i="2"/>
  <c r="O249" i="2" s="1"/>
  <c r="Q249" i="2" s="1"/>
  <c r="I250" i="2"/>
  <c r="J250" i="2"/>
  <c r="K250" i="2"/>
  <c r="O250" i="2" s="1"/>
  <c r="Q250" i="2" s="1"/>
  <c r="I251" i="2"/>
  <c r="J251" i="2"/>
  <c r="K251" i="2"/>
  <c r="O251" i="2" s="1"/>
  <c r="Q251" i="2" s="1"/>
  <c r="I252" i="2"/>
  <c r="J252" i="2"/>
  <c r="K252" i="2"/>
  <c r="O252" i="2" s="1"/>
  <c r="Q252" i="2" s="1"/>
  <c r="I253" i="2"/>
  <c r="J253" i="2"/>
  <c r="K253" i="2"/>
  <c r="O253" i="2" s="1"/>
  <c r="Q253" i="2" s="1"/>
  <c r="I254" i="2"/>
  <c r="J254" i="2"/>
  <c r="K254" i="2"/>
  <c r="O254" i="2" s="1"/>
  <c r="Q254" i="2" s="1"/>
  <c r="I255" i="2"/>
  <c r="J255" i="2"/>
  <c r="K255" i="2"/>
  <c r="O255" i="2" s="1"/>
  <c r="Q255" i="2" s="1"/>
  <c r="I256" i="2"/>
  <c r="J256" i="2"/>
  <c r="K256" i="2"/>
  <c r="O256" i="2" s="1"/>
  <c r="Q256" i="2" s="1"/>
  <c r="I257" i="2"/>
  <c r="J257" i="2"/>
  <c r="K257" i="2"/>
  <c r="O257" i="2" s="1"/>
  <c r="Q257" i="2" s="1"/>
  <c r="I258" i="2"/>
  <c r="J258" i="2"/>
  <c r="K258" i="2"/>
  <c r="O258" i="2" s="1"/>
  <c r="Q258" i="2" s="1"/>
  <c r="I259" i="2"/>
  <c r="J259" i="2"/>
  <c r="K259" i="2"/>
  <c r="O259" i="2" s="1"/>
  <c r="Q259" i="2" s="1"/>
  <c r="I260" i="2"/>
  <c r="J260" i="2"/>
  <c r="K260" i="2"/>
  <c r="O260" i="2" s="1"/>
  <c r="Q260" i="2" s="1"/>
  <c r="I261" i="2"/>
  <c r="J261" i="2"/>
  <c r="K261" i="2"/>
  <c r="O261" i="2" s="1"/>
  <c r="Q261" i="2" s="1"/>
  <c r="I262" i="2"/>
  <c r="J262" i="2"/>
  <c r="K262" i="2"/>
  <c r="O262" i="2" s="1"/>
  <c r="Q262" i="2" s="1"/>
  <c r="I263" i="2"/>
  <c r="J263" i="2"/>
  <c r="K263" i="2"/>
  <c r="O263" i="2" s="1"/>
  <c r="Q263" i="2" s="1"/>
  <c r="I264" i="2"/>
  <c r="J264" i="2"/>
  <c r="K264" i="2"/>
  <c r="O264" i="2" s="1"/>
  <c r="Q264" i="2" s="1"/>
  <c r="I265" i="2"/>
  <c r="J265" i="2"/>
  <c r="K265" i="2"/>
  <c r="O265" i="2" s="1"/>
  <c r="Q265" i="2" s="1"/>
  <c r="I266" i="2"/>
  <c r="J266" i="2"/>
  <c r="K266" i="2"/>
  <c r="O266" i="2" s="1"/>
  <c r="Q266" i="2" s="1"/>
  <c r="I267" i="2"/>
  <c r="J267" i="2"/>
  <c r="K267" i="2"/>
  <c r="O267" i="2" s="1"/>
  <c r="Q267" i="2" s="1"/>
  <c r="I268" i="2"/>
  <c r="J268" i="2"/>
  <c r="K268" i="2"/>
  <c r="O268" i="2" s="1"/>
  <c r="Q268" i="2" s="1"/>
  <c r="I269" i="2"/>
  <c r="J269" i="2"/>
  <c r="K269" i="2"/>
  <c r="O269" i="2" s="1"/>
  <c r="Q269" i="2" s="1"/>
  <c r="I270" i="2"/>
  <c r="J270" i="2"/>
  <c r="K270" i="2"/>
  <c r="O270" i="2" s="1"/>
  <c r="Q270" i="2" s="1"/>
  <c r="I271" i="2"/>
  <c r="J271" i="2"/>
  <c r="K271" i="2"/>
  <c r="O271" i="2" s="1"/>
  <c r="Q271" i="2" s="1"/>
  <c r="I272" i="2"/>
  <c r="J272" i="2"/>
  <c r="K272" i="2"/>
  <c r="O272" i="2" s="1"/>
  <c r="Q272" i="2" s="1"/>
  <c r="I273" i="2"/>
  <c r="J273" i="2"/>
  <c r="K273" i="2"/>
  <c r="O273" i="2" s="1"/>
  <c r="Q273" i="2" s="1"/>
  <c r="I274" i="2"/>
  <c r="J274" i="2"/>
  <c r="K274" i="2"/>
  <c r="O274" i="2" s="1"/>
  <c r="Q274" i="2" s="1"/>
  <c r="I275" i="2"/>
  <c r="J275" i="2"/>
  <c r="K275" i="2"/>
  <c r="O275" i="2" s="1"/>
  <c r="Q275" i="2" s="1"/>
  <c r="I276" i="2"/>
  <c r="J276" i="2"/>
  <c r="K276" i="2"/>
  <c r="O276" i="2" s="1"/>
  <c r="Q276" i="2" s="1"/>
  <c r="I277" i="2"/>
  <c r="J277" i="2"/>
  <c r="K277" i="2"/>
  <c r="O277" i="2" s="1"/>
  <c r="Q277" i="2" s="1"/>
  <c r="I278" i="2"/>
  <c r="J278" i="2"/>
  <c r="K278" i="2"/>
  <c r="O278" i="2" s="1"/>
  <c r="Q278" i="2" s="1"/>
  <c r="I279" i="2"/>
  <c r="J279" i="2"/>
  <c r="K279" i="2"/>
  <c r="O279" i="2" s="1"/>
  <c r="Q279" i="2" s="1"/>
  <c r="I280" i="2"/>
  <c r="J280" i="2"/>
  <c r="K280" i="2"/>
  <c r="O280" i="2" s="1"/>
  <c r="Q280" i="2" s="1"/>
  <c r="I281" i="2"/>
  <c r="J281" i="2"/>
  <c r="K281" i="2"/>
  <c r="O281" i="2" s="1"/>
  <c r="Q281" i="2" s="1"/>
  <c r="I282" i="2"/>
  <c r="J282" i="2"/>
  <c r="K282" i="2"/>
  <c r="O282" i="2" s="1"/>
  <c r="Q282" i="2" s="1"/>
  <c r="I283" i="2"/>
  <c r="J283" i="2"/>
  <c r="K283" i="2"/>
  <c r="O283" i="2" s="1"/>
  <c r="Q283" i="2" s="1"/>
  <c r="I284" i="2"/>
  <c r="J284" i="2"/>
  <c r="K284" i="2"/>
  <c r="O284" i="2" s="1"/>
  <c r="Q284" i="2" s="1"/>
  <c r="I285" i="2"/>
  <c r="J285" i="2"/>
  <c r="K285" i="2"/>
  <c r="O285" i="2" s="1"/>
  <c r="Q285" i="2" s="1"/>
  <c r="I286" i="2"/>
  <c r="J286" i="2"/>
  <c r="K286" i="2"/>
  <c r="O286" i="2" s="1"/>
  <c r="Q286" i="2" s="1"/>
  <c r="I287" i="2"/>
  <c r="J287" i="2"/>
  <c r="K287" i="2"/>
  <c r="O287" i="2" s="1"/>
  <c r="Q287" i="2" s="1"/>
  <c r="I288" i="2"/>
  <c r="J288" i="2"/>
  <c r="K288" i="2"/>
  <c r="O288" i="2" s="1"/>
  <c r="Q288" i="2" s="1"/>
  <c r="I289" i="2"/>
  <c r="J289" i="2"/>
  <c r="K289" i="2"/>
  <c r="O289" i="2" s="1"/>
  <c r="Q289" i="2" s="1"/>
  <c r="I290" i="2"/>
  <c r="J290" i="2"/>
  <c r="K290" i="2"/>
  <c r="O290" i="2" s="1"/>
  <c r="Q290" i="2" s="1"/>
  <c r="I291" i="2"/>
  <c r="J291" i="2"/>
  <c r="K291" i="2"/>
  <c r="O291" i="2" s="1"/>
  <c r="Q291" i="2" s="1"/>
  <c r="I292" i="2"/>
  <c r="J292" i="2"/>
  <c r="K292" i="2"/>
  <c r="O292" i="2" s="1"/>
  <c r="Q292" i="2" s="1"/>
  <c r="I293" i="2"/>
  <c r="J293" i="2"/>
  <c r="K293" i="2"/>
  <c r="O293" i="2" s="1"/>
  <c r="Q293" i="2" s="1"/>
  <c r="I294" i="2"/>
  <c r="J294" i="2"/>
  <c r="K294" i="2"/>
  <c r="O294" i="2" s="1"/>
  <c r="Q294" i="2" s="1"/>
  <c r="I295" i="2"/>
  <c r="J295" i="2"/>
  <c r="K295" i="2"/>
  <c r="O295" i="2" s="1"/>
  <c r="Q295" i="2" s="1"/>
  <c r="I296" i="2"/>
  <c r="J296" i="2"/>
  <c r="K296" i="2"/>
  <c r="O296" i="2" s="1"/>
  <c r="Q296" i="2" s="1"/>
  <c r="I297" i="2"/>
  <c r="J297" i="2"/>
  <c r="K297" i="2"/>
  <c r="O297" i="2" s="1"/>
  <c r="Q297" i="2" s="1"/>
  <c r="I298" i="2"/>
  <c r="J298" i="2"/>
  <c r="K298" i="2"/>
  <c r="O298" i="2" s="1"/>
  <c r="Q298" i="2" s="1"/>
  <c r="I299" i="2"/>
  <c r="J299" i="2"/>
  <c r="K299" i="2"/>
  <c r="O299" i="2" s="1"/>
  <c r="Q299" i="2" s="1"/>
  <c r="I300" i="2"/>
  <c r="J300" i="2"/>
  <c r="K300" i="2"/>
  <c r="O300" i="2" s="1"/>
  <c r="Q300" i="2" s="1"/>
  <c r="I301" i="2"/>
  <c r="J301" i="2"/>
  <c r="K301" i="2"/>
  <c r="O301" i="2" s="1"/>
  <c r="Q301" i="2" s="1"/>
  <c r="I302" i="2"/>
  <c r="J302" i="2"/>
  <c r="K302" i="2"/>
  <c r="O302" i="2" s="1"/>
  <c r="Q302" i="2" s="1"/>
  <c r="I303" i="2"/>
  <c r="J303" i="2"/>
  <c r="K303" i="2"/>
  <c r="O303" i="2" s="1"/>
  <c r="Q303" i="2" s="1"/>
  <c r="I304" i="2"/>
  <c r="J304" i="2"/>
  <c r="K304" i="2"/>
  <c r="O304" i="2" s="1"/>
  <c r="Q304" i="2" s="1"/>
  <c r="I305" i="2"/>
  <c r="J305" i="2"/>
  <c r="K305" i="2"/>
  <c r="O305" i="2" s="1"/>
  <c r="Q305" i="2" s="1"/>
  <c r="I306" i="2"/>
  <c r="J306" i="2"/>
  <c r="K306" i="2"/>
  <c r="O306" i="2" s="1"/>
  <c r="Q306" i="2" s="1"/>
  <c r="I307" i="2"/>
  <c r="J307" i="2"/>
  <c r="K307" i="2"/>
  <c r="O307" i="2" s="1"/>
  <c r="Q307" i="2" s="1"/>
  <c r="I308" i="2"/>
  <c r="J308" i="2"/>
  <c r="K308" i="2"/>
  <c r="O308" i="2" s="1"/>
  <c r="Q308" i="2" s="1"/>
  <c r="I309" i="2"/>
  <c r="J309" i="2"/>
  <c r="K309" i="2"/>
  <c r="O309" i="2" s="1"/>
  <c r="Q309" i="2" s="1"/>
  <c r="I310" i="2"/>
  <c r="J310" i="2"/>
  <c r="K310" i="2"/>
  <c r="O310" i="2" s="1"/>
  <c r="Q310" i="2" s="1"/>
  <c r="I311" i="2"/>
  <c r="J311" i="2"/>
  <c r="K311" i="2"/>
  <c r="O311" i="2" s="1"/>
  <c r="Q311" i="2" s="1"/>
  <c r="I312" i="2"/>
  <c r="J312" i="2"/>
  <c r="K312" i="2"/>
  <c r="O312" i="2" s="1"/>
  <c r="Q312" i="2" s="1"/>
  <c r="I313" i="2"/>
  <c r="J313" i="2"/>
  <c r="K313" i="2"/>
  <c r="O313" i="2" s="1"/>
  <c r="Q313" i="2" s="1"/>
  <c r="I314" i="2"/>
  <c r="J314" i="2"/>
  <c r="K314" i="2"/>
  <c r="O314" i="2" s="1"/>
  <c r="Q314" i="2" s="1"/>
  <c r="I315" i="2"/>
  <c r="J315" i="2"/>
  <c r="K315" i="2"/>
  <c r="O315" i="2" s="1"/>
  <c r="Q315" i="2" s="1"/>
  <c r="I316" i="2"/>
  <c r="J316" i="2"/>
  <c r="K316" i="2"/>
  <c r="O316" i="2" s="1"/>
  <c r="Q316" i="2" s="1"/>
  <c r="I317" i="2"/>
  <c r="J317" i="2"/>
  <c r="K317" i="2"/>
  <c r="O317" i="2" s="1"/>
  <c r="Q317" i="2" s="1"/>
  <c r="I318" i="2"/>
  <c r="J318" i="2"/>
  <c r="K318" i="2"/>
  <c r="O318" i="2" s="1"/>
  <c r="Q318" i="2" s="1"/>
  <c r="I319" i="2"/>
  <c r="J319" i="2"/>
  <c r="K319" i="2"/>
  <c r="O319" i="2" s="1"/>
  <c r="Q319" i="2" s="1"/>
  <c r="I320" i="2"/>
  <c r="J320" i="2"/>
  <c r="K320" i="2"/>
  <c r="O320" i="2" s="1"/>
  <c r="Q320" i="2" s="1"/>
  <c r="I321" i="2"/>
  <c r="J321" i="2"/>
  <c r="K321" i="2"/>
  <c r="O321" i="2" s="1"/>
  <c r="Q321" i="2" s="1"/>
  <c r="I322" i="2"/>
  <c r="J322" i="2"/>
  <c r="K322" i="2"/>
  <c r="O322" i="2" s="1"/>
  <c r="Q322" i="2" s="1"/>
  <c r="I323" i="2"/>
  <c r="J323" i="2"/>
  <c r="K323" i="2"/>
  <c r="O323" i="2" s="1"/>
  <c r="Q323" i="2" s="1"/>
  <c r="I324" i="2"/>
  <c r="J324" i="2"/>
  <c r="K324" i="2"/>
  <c r="O324" i="2" s="1"/>
  <c r="Q324" i="2" s="1"/>
  <c r="I325" i="2"/>
  <c r="J325" i="2"/>
  <c r="K325" i="2"/>
  <c r="O325" i="2" s="1"/>
  <c r="Q325" i="2" s="1"/>
  <c r="I326" i="2"/>
  <c r="J326" i="2"/>
  <c r="K326" i="2"/>
  <c r="O326" i="2" s="1"/>
  <c r="Q326" i="2" s="1"/>
  <c r="I327" i="2"/>
  <c r="J327" i="2"/>
  <c r="K327" i="2"/>
  <c r="O327" i="2" s="1"/>
  <c r="Q327" i="2" s="1"/>
  <c r="I328" i="2"/>
  <c r="J328" i="2"/>
  <c r="K328" i="2"/>
  <c r="O328" i="2" s="1"/>
  <c r="Q328" i="2" s="1"/>
  <c r="I329" i="2"/>
  <c r="J329" i="2"/>
  <c r="K329" i="2"/>
  <c r="O329" i="2" s="1"/>
  <c r="Q329" i="2" s="1"/>
  <c r="I330" i="2"/>
  <c r="J330" i="2"/>
  <c r="K330" i="2"/>
  <c r="O330" i="2" s="1"/>
  <c r="Q330" i="2" s="1"/>
  <c r="I331" i="2"/>
  <c r="J331" i="2"/>
  <c r="K331" i="2"/>
  <c r="O331" i="2" s="1"/>
  <c r="Q331" i="2" s="1"/>
  <c r="I332" i="2"/>
  <c r="J332" i="2"/>
  <c r="K332" i="2"/>
  <c r="O332" i="2" s="1"/>
  <c r="Q332" i="2" s="1"/>
  <c r="I333" i="2"/>
  <c r="J333" i="2"/>
  <c r="K333" i="2"/>
  <c r="O333" i="2" s="1"/>
  <c r="Q333" i="2" s="1"/>
  <c r="I334" i="2"/>
  <c r="J334" i="2"/>
  <c r="K334" i="2"/>
  <c r="O334" i="2" s="1"/>
  <c r="Q334" i="2" s="1"/>
  <c r="I335" i="2"/>
  <c r="J335" i="2"/>
  <c r="K335" i="2"/>
  <c r="O335" i="2" s="1"/>
  <c r="Q335" i="2" s="1"/>
  <c r="I336" i="2"/>
  <c r="J336" i="2"/>
  <c r="K336" i="2"/>
  <c r="O336" i="2" s="1"/>
  <c r="Q336" i="2" s="1"/>
  <c r="I337" i="2"/>
  <c r="J337" i="2"/>
  <c r="K337" i="2"/>
  <c r="O337" i="2" s="1"/>
  <c r="Q337" i="2" s="1"/>
  <c r="I338" i="2"/>
  <c r="J338" i="2"/>
  <c r="K338" i="2"/>
  <c r="O338" i="2" s="1"/>
  <c r="Q338" i="2" s="1"/>
  <c r="I339" i="2"/>
  <c r="J339" i="2"/>
  <c r="K339" i="2"/>
  <c r="O339" i="2" s="1"/>
  <c r="Q339" i="2" s="1"/>
  <c r="I340" i="2"/>
  <c r="J340" i="2"/>
  <c r="K340" i="2"/>
  <c r="O340" i="2" s="1"/>
  <c r="Q340" i="2" s="1"/>
  <c r="I341" i="2"/>
  <c r="J341" i="2"/>
  <c r="K341" i="2"/>
  <c r="O341" i="2" s="1"/>
  <c r="Q341" i="2" s="1"/>
  <c r="I342" i="2"/>
  <c r="J342" i="2"/>
  <c r="K342" i="2"/>
  <c r="O342" i="2" s="1"/>
  <c r="Q342" i="2" s="1"/>
  <c r="I343" i="2"/>
  <c r="J343" i="2"/>
  <c r="K343" i="2"/>
  <c r="O343" i="2" s="1"/>
  <c r="Q343" i="2" s="1"/>
  <c r="I344" i="2"/>
  <c r="J344" i="2"/>
  <c r="K344" i="2"/>
  <c r="O344" i="2" s="1"/>
  <c r="Q344" i="2" s="1"/>
  <c r="I345" i="2"/>
  <c r="J345" i="2"/>
  <c r="K345" i="2"/>
  <c r="O345" i="2" s="1"/>
  <c r="Q345" i="2" s="1"/>
  <c r="I346" i="2"/>
  <c r="J346" i="2"/>
  <c r="K346" i="2"/>
  <c r="O346" i="2" s="1"/>
  <c r="Q346" i="2" s="1"/>
  <c r="I347" i="2"/>
  <c r="J347" i="2"/>
  <c r="K347" i="2"/>
  <c r="O347" i="2" s="1"/>
  <c r="Q347" i="2" s="1"/>
  <c r="I348" i="2"/>
  <c r="J348" i="2"/>
  <c r="K348" i="2"/>
  <c r="O348" i="2" s="1"/>
  <c r="Q348" i="2" s="1"/>
  <c r="I349" i="2"/>
  <c r="J349" i="2"/>
  <c r="K349" i="2"/>
  <c r="O349" i="2" s="1"/>
  <c r="Q349" i="2" s="1"/>
  <c r="I350" i="2"/>
  <c r="J350" i="2"/>
  <c r="K350" i="2"/>
  <c r="O350" i="2" s="1"/>
  <c r="Q350" i="2" s="1"/>
  <c r="I351" i="2"/>
  <c r="J351" i="2"/>
  <c r="K351" i="2"/>
  <c r="O351" i="2" s="1"/>
  <c r="Q351" i="2" s="1"/>
  <c r="I352" i="2"/>
  <c r="J352" i="2"/>
  <c r="K352" i="2"/>
  <c r="O352" i="2" s="1"/>
  <c r="Q352" i="2" s="1"/>
  <c r="I353" i="2"/>
  <c r="J353" i="2"/>
  <c r="K353" i="2"/>
  <c r="O353" i="2" s="1"/>
  <c r="Q353" i="2" s="1"/>
  <c r="I354" i="2"/>
  <c r="J354" i="2"/>
  <c r="K354" i="2"/>
  <c r="O354" i="2" s="1"/>
  <c r="Q354" i="2" s="1"/>
  <c r="I355" i="2"/>
  <c r="J355" i="2"/>
  <c r="K355" i="2"/>
  <c r="O355" i="2" s="1"/>
  <c r="Q355" i="2" s="1"/>
  <c r="I356" i="2"/>
  <c r="J356" i="2"/>
  <c r="K356" i="2"/>
  <c r="O356" i="2" s="1"/>
  <c r="Q356" i="2" s="1"/>
  <c r="I357" i="2"/>
  <c r="J357" i="2"/>
  <c r="K357" i="2"/>
  <c r="O357" i="2" s="1"/>
  <c r="Q357" i="2" s="1"/>
  <c r="I358" i="2"/>
  <c r="J358" i="2"/>
  <c r="K358" i="2"/>
  <c r="O358" i="2" s="1"/>
  <c r="Q358" i="2" s="1"/>
  <c r="I359" i="2"/>
  <c r="J359" i="2"/>
  <c r="K359" i="2"/>
  <c r="O359" i="2" s="1"/>
  <c r="Q359" i="2" s="1"/>
  <c r="I360" i="2"/>
  <c r="J360" i="2"/>
  <c r="K360" i="2"/>
  <c r="O360" i="2" s="1"/>
  <c r="Q360" i="2" s="1"/>
  <c r="I361" i="2"/>
  <c r="J361" i="2"/>
  <c r="K361" i="2"/>
  <c r="O361" i="2" s="1"/>
  <c r="Q361" i="2" s="1"/>
  <c r="I362" i="2"/>
  <c r="J362" i="2"/>
  <c r="K362" i="2"/>
  <c r="O362" i="2" s="1"/>
  <c r="Q362" i="2" s="1"/>
  <c r="I363" i="2"/>
  <c r="J363" i="2"/>
  <c r="K363" i="2"/>
  <c r="O363" i="2" s="1"/>
  <c r="Q363" i="2" s="1"/>
  <c r="I364" i="2"/>
  <c r="J364" i="2"/>
  <c r="K364" i="2"/>
  <c r="O364" i="2" s="1"/>
  <c r="Q364" i="2" s="1"/>
  <c r="I365" i="2"/>
  <c r="J365" i="2"/>
  <c r="K365" i="2"/>
  <c r="O365" i="2" s="1"/>
  <c r="Q365" i="2" s="1"/>
  <c r="I366" i="2"/>
  <c r="J366" i="2"/>
  <c r="K366" i="2"/>
  <c r="O366" i="2" s="1"/>
  <c r="Q366" i="2" s="1"/>
  <c r="I367" i="2"/>
  <c r="J367" i="2"/>
  <c r="K367" i="2"/>
  <c r="O367" i="2" s="1"/>
  <c r="Q367" i="2" s="1"/>
  <c r="I368" i="2"/>
  <c r="J368" i="2"/>
  <c r="K368" i="2"/>
  <c r="O368" i="2" s="1"/>
  <c r="Q368" i="2" s="1"/>
  <c r="I369" i="2"/>
  <c r="J369" i="2"/>
  <c r="K369" i="2"/>
  <c r="O369" i="2" s="1"/>
  <c r="Q369" i="2" s="1"/>
  <c r="I370" i="2"/>
  <c r="J370" i="2"/>
  <c r="K370" i="2"/>
  <c r="O370" i="2" s="1"/>
  <c r="Q370" i="2" s="1"/>
  <c r="I371" i="2"/>
  <c r="J371" i="2"/>
  <c r="K371" i="2"/>
  <c r="O371" i="2" s="1"/>
  <c r="Q371" i="2" s="1"/>
  <c r="I372" i="2"/>
  <c r="J372" i="2"/>
  <c r="K372" i="2"/>
  <c r="O372" i="2" s="1"/>
  <c r="Q372" i="2" s="1"/>
  <c r="I373" i="2"/>
  <c r="J373" i="2"/>
  <c r="K373" i="2"/>
  <c r="O373" i="2" s="1"/>
  <c r="Q373" i="2" s="1"/>
  <c r="I374" i="2"/>
  <c r="J374" i="2"/>
  <c r="K374" i="2"/>
  <c r="O374" i="2" s="1"/>
  <c r="Q374" i="2" s="1"/>
  <c r="I375" i="2"/>
  <c r="J375" i="2"/>
  <c r="K375" i="2"/>
  <c r="O375" i="2" s="1"/>
  <c r="Q375" i="2" s="1"/>
  <c r="I376" i="2"/>
  <c r="J376" i="2"/>
  <c r="K376" i="2"/>
  <c r="O376" i="2" s="1"/>
  <c r="Q376" i="2" s="1"/>
  <c r="I377" i="2"/>
  <c r="J377" i="2"/>
  <c r="K377" i="2"/>
  <c r="O377" i="2" s="1"/>
  <c r="Q377" i="2" s="1"/>
  <c r="I378" i="2"/>
  <c r="J378" i="2"/>
  <c r="K378" i="2"/>
  <c r="O378" i="2" s="1"/>
  <c r="Q378" i="2" s="1"/>
  <c r="I379" i="2"/>
  <c r="J379" i="2"/>
  <c r="K379" i="2"/>
  <c r="O379" i="2" s="1"/>
  <c r="Q379" i="2" s="1"/>
  <c r="I380" i="2"/>
  <c r="J380" i="2"/>
  <c r="K380" i="2"/>
  <c r="O380" i="2" s="1"/>
  <c r="Q380" i="2" s="1"/>
  <c r="I381" i="2"/>
  <c r="J381" i="2"/>
  <c r="K381" i="2"/>
  <c r="O381" i="2" s="1"/>
  <c r="Q381" i="2" s="1"/>
  <c r="I382" i="2"/>
  <c r="J382" i="2"/>
  <c r="K382" i="2"/>
  <c r="O382" i="2" s="1"/>
  <c r="Q382" i="2" s="1"/>
  <c r="I383" i="2"/>
  <c r="J383" i="2"/>
  <c r="K383" i="2"/>
  <c r="O383" i="2" s="1"/>
  <c r="Q383" i="2" s="1"/>
  <c r="I384" i="2"/>
  <c r="J384" i="2"/>
  <c r="K384" i="2"/>
  <c r="O384" i="2" s="1"/>
  <c r="Q384" i="2" s="1"/>
  <c r="I385" i="2"/>
  <c r="J385" i="2"/>
  <c r="K385" i="2"/>
  <c r="O385" i="2" s="1"/>
  <c r="Q385" i="2" s="1"/>
  <c r="I386" i="2"/>
  <c r="J386" i="2"/>
  <c r="K386" i="2"/>
  <c r="O386" i="2" s="1"/>
  <c r="Q386" i="2" s="1"/>
  <c r="I387" i="2"/>
  <c r="J387" i="2"/>
  <c r="K387" i="2"/>
  <c r="O387" i="2" s="1"/>
  <c r="Q387" i="2" s="1"/>
  <c r="I388" i="2"/>
  <c r="J388" i="2"/>
  <c r="K388" i="2"/>
  <c r="O388" i="2" s="1"/>
  <c r="Q388" i="2" s="1"/>
  <c r="I389" i="2"/>
  <c r="J389" i="2"/>
  <c r="K389" i="2"/>
  <c r="O389" i="2" s="1"/>
  <c r="Q389" i="2" s="1"/>
  <c r="I390" i="2"/>
  <c r="J390" i="2"/>
  <c r="K390" i="2"/>
  <c r="O390" i="2" s="1"/>
  <c r="Q390" i="2" s="1"/>
  <c r="I391" i="2"/>
  <c r="J391" i="2"/>
  <c r="K391" i="2"/>
  <c r="O391" i="2" s="1"/>
  <c r="Q391" i="2" s="1"/>
  <c r="I392" i="2"/>
  <c r="J392" i="2"/>
  <c r="K392" i="2"/>
  <c r="O392" i="2" s="1"/>
  <c r="Q392" i="2" s="1"/>
  <c r="I393" i="2"/>
  <c r="J393" i="2"/>
  <c r="K393" i="2"/>
  <c r="O393" i="2" s="1"/>
  <c r="Q393" i="2" s="1"/>
  <c r="I394" i="2"/>
  <c r="J394" i="2"/>
  <c r="K394" i="2"/>
  <c r="O394" i="2" s="1"/>
  <c r="Q394" i="2" s="1"/>
  <c r="I395" i="2"/>
  <c r="J395" i="2"/>
  <c r="K395" i="2"/>
  <c r="O395" i="2" s="1"/>
  <c r="Q395" i="2" s="1"/>
  <c r="I396" i="2"/>
  <c r="J396" i="2"/>
  <c r="K396" i="2"/>
  <c r="O396" i="2" s="1"/>
  <c r="Q396" i="2" s="1"/>
  <c r="I397" i="2"/>
  <c r="J397" i="2"/>
  <c r="K397" i="2"/>
  <c r="O397" i="2" s="1"/>
  <c r="Q397" i="2" s="1"/>
  <c r="I398" i="2"/>
  <c r="J398" i="2"/>
  <c r="K398" i="2"/>
  <c r="O398" i="2" s="1"/>
  <c r="Q398" i="2" s="1"/>
  <c r="I399" i="2"/>
  <c r="J399" i="2"/>
  <c r="K399" i="2"/>
  <c r="O399" i="2" s="1"/>
  <c r="Q399" i="2" s="1"/>
  <c r="I400" i="2"/>
  <c r="J400" i="2"/>
  <c r="K400" i="2"/>
  <c r="O400" i="2" s="1"/>
  <c r="Q400" i="2" s="1"/>
  <c r="I401" i="2"/>
  <c r="J401" i="2"/>
  <c r="K401" i="2"/>
  <c r="O401" i="2" s="1"/>
  <c r="Q401" i="2" s="1"/>
  <c r="I402" i="2"/>
  <c r="J402" i="2"/>
  <c r="K402" i="2"/>
  <c r="O402" i="2" s="1"/>
  <c r="Q402" i="2" s="1"/>
  <c r="I403" i="2"/>
  <c r="J403" i="2"/>
  <c r="K403" i="2"/>
  <c r="O403" i="2" s="1"/>
  <c r="Q403" i="2" s="1"/>
  <c r="I404" i="2"/>
  <c r="J404" i="2"/>
  <c r="K404" i="2"/>
  <c r="O404" i="2" s="1"/>
  <c r="Q404" i="2" s="1"/>
  <c r="I405" i="2"/>
  <c r="J405" i="2"/>
  <c r="K405" i="2"/>
  <c r="O405" i="2" s="1"/>
  <c r="Q405" i="2" s="1"/>
  <c r="I406" i="2"/>
  <c r="J406" i="2"/>
  <c r="K406" i="2"/>
  <c r="O406" i="2" s="1"/>
  <c r="Q406" i="2" s="1"/>
  <c r="I407" i="2"/>
  <c r="J407" i="2"/>
  <c r="K407" i="2"/>
  <c r="O407" i="2" s="1"/>
  <c r="Q407" i="2" s="1"/>
  <c r="I408" i="2"/>
  <c r="J408" i="2"/>
  <c r="K408" i="2"/>
  <c r="O408" i="2" s="1"/>
  <c r="Q408" i="2" s="1"/>
  <c r="I409" i="2"/>
  <c r="J409" i="2"/>
  <c r="K409" i="2"/>
  <c r="O409" i="2" s="1"/>
  <c r="Q409" i="2" s="1"/>
  <c r="I410" i="2"/>
  <c r="J410" i="2"/>
  <c r="K410" i="2"/>
  <c r="O410" i="2" s="1"/>
  <c r="Q410" i="2" s="1"/>
  <c r="I411" i="2"/>
  <c r="J411" i="2"/>
  <c r="K411" i="2"/>
  <c r="O411" i="2" s="1"/>
  <c r="Q411" i="2" s="1"/>
  <c r="I412" i="2"/>
  <c r="J412" i="2"/>
  <c r="K412" i="2"/>
  <c r="O412" i="2" s="1"/>
  <c r="Q412" i="2" s="1"/>
  <c r="I413" i="2"/>
  <c r="J413" i="2"/>
  <c r="K413" i="2"/>
  <c r="O413" i="2" s="1"/>
  <c r="Q413" i="2" s="1"/>
  <c r="I414" i="2"/>
  <c r="J414" i="2"/>
  <c r="K414" i="2"/>
  <c r="O414" i="2" s="1"/>
  <c r="Q414" i="2" s="1"/>
  <c r="I415" i="2"/>
  <c r="J415" i="2"/>
  <c r="K415" i="2"/>
  <c r="O415" i="2" s="1"/>
  <c r="Q415" i="2" s="1"/>
  <c r="I416" i="2"/>
  <c r="J416" i="2"/>
  <c r="K416" i="2"/>
  <c r="O416" i="2" s="1"/>
  <c r="Q416" i="2" s="1"/>
  <c r="I417" i="2"/>
  <c r="J417" i="2"/>
  <c r="K417" i="2"/>
  <c r="O417" i="2" s="1"/>
  <c r="Q417" i="2" s="1"/>
  <c r="I418" i="2"/>
  <c r="J418" i="2"/>
  <c r="K418" i="2"/>
  <c r="O418" i="2" s="1"/>
  <c r="Q418" i="2" s="1"/>
  <c r="I419" i="2"/>
  <c r="J419" i="2"/>
  <c r="K419" i="2"/>
  <c r="O419" i="2" s="1"/>
  <c r="Q419" i="2" s="1"/>
  <c r="I420" i="2"/>
  <c r="J420" i="2"/>
  <c r="K420" i="2"/>
  <c r="O420" i="2" s="1"/>
  <c r="Q420" i="2" s="1"/>
  <c r="I421" i="2"/>
  <c r="J421" i="2"/>
  <c r="K421" i="2"/>
  <c r="O421" i="2" s="1"/>
  <c r="Q421" i="2" s="1"/>
  <c r="I422" i="2"/>
  <c r="J422" i="2"/>
  <c r="K422" i="2"/>
  <c r="O422" i="2" s="1"/>
  <c r="Q422" i="2" s="1"/>
  <c r="I423" i="2"/>
  <c r="J423" i="2"/>
  <c r="K423" i="2"/>
  <c r="O423" i="2" s="1"/>
  <c r="Q423" i="2" s="1"/>
  <c r="I424" i="2"/>
  <c r="J424" i="2"/>
  <c r="K424" i="2"/>
  <c r="O424" i="2" s="1"/>
  <c r="Q424" i="2" s="1"/>
  <c r="I425" i="2"/>
  <c r="J425" i="2"/>
  <c r="K425" i="2"/>
  <c r="O425" i="2" s="1"/>
  <c r="Q425" i="2" s="1"/>
  <c r="I426" i="2"/>
  <c r="J426" i="2"/>
  <c r="K426" i="2"/>
  <c r="O426" i="2" s="1"/>
  <c r="Q426" i="2" s="1"/>
  <c r="I427" i="2"/>
  <c r="J427" i="2"/>
  <c r="K427" i="2"/>
  <c r="O427" i="2" s="1"/>
  <c r="Q427" i="2" s="1"/>
  <c r="I428" i="2"/>
  <c r="J428" i="2"/>
  <c r="K428" i="2"/>
  <c r="O428" i="2" s="1"/>
  <c r="Q428" i="2" s="1"/>
  <c r="I429" i="2"/>
  <c r="J429" i="2"/>
  <c r="K429" i="2"/>
  <c r="O429" i="2" s="1"/>
  <c r="Q429" i="2" s="1"/>
  <c r="I430" i="2"/>
  <c r="J430" i="2"/>
  <c r="K430" i="2"/>
  <c r="O430" i="2" s="1"/>
  <c r="Q430" i="2" s="1"/>
  <c r="I431" i="2"/>
  <c r="J431" i="2"/>
  <c r="K431" i="2"/>
  <c r="O431" i="2" s="1"/>
  <c r="Q431" i="2" s="1"/>
  <c r="I432" i="2"/>
  <c r="J432" i="2"/>
  <c r="K432" i="2"/>
  <c r="O432" i="2" s="1"/>
  <c r="Q432" i="2" s="1"/>
  <c r="I433" i="2"/>
  <c r="J433" i="2"/>
  <c r="K433" i="2"/>
  <c r="O433" i="2" s="1"/>
  <c r="Q433" i="2" s="1"/>
  <c r="I434" i="2"/>
  <c r="J434" i="2"/>
  <c r="K434" i="2"/>
  <c r="O434" i="2" s="1"/>
  <c r="Q434" i="2" s="1"/>
  <c r="I435" i="2"/>
  <c r="J435" i="2"/>
  <c r="K435" i="2"/>
  <c r="O435" i="2" s="1"/>
  <c r="Q435" i="2" s="1"/>
  <c r="I436" i="2"/>
  <c r="J436" i="2"/>
  <c r="K436" i="2"/>
  <c r="O436" i="2" s="1"/>
  <c r="Q436" i="2" s="1"/>
  <c r="I437" i="2"/>
  <c r="J437" i="2"/>
  <c r="K437" i="2"/>
  <c r="O437" i="2" s="1"/>
  <c r="Q437" i="2" s="1"/>
  <c r="I438" i="2"/>
  <c r="J438" i="2"/>
  <c r="K438" i="2"/>
  <c r="O438" i="2" s="1"/>
  <c r="Q438" i="2" s="1"/>
  <c r="I439" i="2"/>
  <c r="J439" i="2"/>
  <c r="K439" i="2"/>
  <c r="O439" i="2" s="1"/>
  <c r="Q439" i="2" s="1"/>
  <c r="I440" i="2"/>
  <c r="J440" i="2"/>
  <c r="K440" i="2"/>
  <c r="O440" i="2" s="1"/>
  <c r="Q440" i="2" s="1"/>
  <c r="I441" i="2"/>
  <c r="J441" i="2"/>
  <c r="K441" i="2"/>
  <c r="O441" i="2" s="1"/>
  <c r="Q441" i="2" s="1"/>
  <c r="I442" i="2"/>
  <c r="J442" i="2"/>
  <c r="K442" i="2"/>
  <c r="O442" i="2" s="1"/>
  <c r="Q442" i="2" s="1"/>
  <c r="I443" i="2"/>
  <c r="J443" i="2"/>
  <c r="K443" i="2"/>
  <c r="O443" i="2" s="1"/>
  <c r="Q443" i="2" s="1"/>
  <c r="I444" i="2"/>
  <c r="J444" i="2"/>
  <c r="K444" i="2"/>
  <c r="O444" i="2" s="1"/>
  <c r="Q444" i="2" s="1"/>
  <c r="I445" i="2"/>
  <c r="J445" i="2"/>
  <c r="K445" i="2"/>
  <c r="O445" i="2" s="1"/>
  <c r="Q445" i="2" s="1"/>
  <c r="I446" i="2"/>
  <c r="J446" i="2"/>
  <c r="K446" i="2"/>
  <c r="O446" i="2" s="1"/>
  <c r="Q446" i="2" s="1"/>
  <c r="I447" i="2"/>
  <c r="J447" i="2"/>
  <c r="K447" i="2"/>
  <c r="O447" i="2" s="1"/>
  <c r="Q447" i="2" s="1"/>
  <c r="I448" i="2"/>
  <c r="J448" i="2"/>
  <c r="K448" i="2"/>
  <c r="O448" i="2" s="1"/>
  <c r="Q448" i="2" s="1"/>
  <c r="I449" i="2"/>
  <c r="J449" i="2"/>
  <c r="K449" i="2"/>
  <c r="O449" i="2" s="1"/>
  <c r="Q449" i="2" s="1"/>
  <c r="I450" i="2"/>
  <c r="J450" i="2"/>
  <c r="K450" i="2"/>
  <c r="O450" i="2" s="1"/>
  <c r="Q450" i="2" s="1"/>
  <c r="I451" i="2"/>
  <c r="J451" i="2"/>
  <c r="K451" i="2"/>
  <c r="O451" i="2" s="1"/>
  <c r="Q451" i="2" s="1"/>
  <c r="I452" i="2"/>
  <c r="J452" i="2"/>
  <c r="K452" i="2"/>
  <c r="O452" i="2" s="1"/>
  <c r="Q452" i="2" s="1"/>
  <c r="I453" i="2"/>
  <c r="J453" i="2"/>
  <c r="K453" i="2"/>
  <c r="O453" i="2" s="1"/>
  <c r="Q453" i="2" s="1"/>
  <c r="I454" i="2"/>
  <c r="J454" i="2"/>
  <c r="K454" i="2"/>
  <c r="O454" i="2" s="1"/>
  <c r="Q454" i="2" s="1"/>
  <c r="I455" i="2"/>
  <c r="J455" i="2"/>
  <c r="K455" i="2"/>
  <c r="O455" i="2" s="1"/>
  <c r="Q455" i="2" s="1"/>
  <c r="I456" i="2"/>
  <c r="J456" i="2"/>
  <c r="K456" i="2"/>
  <c r="O456" i="2" s="1"/>
  <c r="Q456" i="2" s="1"/>
  <c r="I457" i="2"/>
  <c r="J457" i="2"/>
  <c r="K457" i="2"/>
  <c r="O457" i="2" s="1"/>
  <c r="Q457" i="2" s="1"/>
  <c r="I458" i="2"/>
  <c r="J458" i="2"/>
  <c r="K458" i="2"/>
  <c r="O458" i="2" s="1"/>
  <c r="Q458" i="2" s="1"/>
  <c r="I459" i="2"/>
  <c r="J459" i="2"/>
  <c r="K459" i="2"/>
  <c r="O459" i="2" s="1"/>
  <c r="Q459" i="2" s="1"/>
  <c r="I460" i="2"/>
  <c r="J460" i="2"/>
  <c r="K460" i="2"/>
  <c r="O460" i="2" s="1"/>
  <c r="Q460" i="2" s="1"/>
  <c r="I461" i="2"/>
  <c r="J461" i="2"/>
  <c r="K461" i="2"/>
  <c r="O461" i="2" s="1"/>
  <c r="Q461" i="2" s="1"/>
  <c r="I462" i="2"/>
  <c r="J462" i="2"/>
  <c r="K462" i="2"/>
  <c r="O462" i="2" s="1"/>
  <c r="Q462" i="2" s="1"/>
  <c r="I463" i="2"/>
  <c r="J463" i="2"/>
  <c r="K463" i="2"/>
  <c r="O463" i="2" s="1"/>
  <c r="Q463" i="2" s="1"/>
  <c r="I464" i="2"/>
  <c r="J464" i="2"/>
  <c r="K464" i="2"/>
  <c r="O464" i="2" s="1"/>
  <c r="Q464" i="2" s="1"/>
  <c r="I465" i="2"/>
  <c r="J465" i="2"/>
  <c r="K465" i="2"/>
  <c r="O465" i="2" s="1"/>
  <c r="Q465" i="2" s="1"/>
  <c r="I466" i="2"/>
  <c r="J466" i="2"/>
  <c r="K466" i="2"/>
  <c r="O466" i="2" s="1"/>
  <c r="Q466" i="2" s="1"/>
  <c r="I467" i="2"/>
  <c r="J467" i="2"/>
  <c r="K467" i="2"/>
  <c r="O467" i="2" s="1"/>
  <c r="Q467" i="2" s="1"/>
  <c r="I468" i="2"/>
  <c r="J468" i="2"/>
  <c r="K468" i="2"/>
  <c r="O468" i="2" s="1"/>
  <c r="Q468" i="2" s="1"/>
  <c r="I469" i="2"/>
  <c r="J469" i="2"/>
  <c r="K469" i="2"/>
  <c r="O469" i="2" s="1"/>
  <c r="Q469" i="2" s="1"/>
  <c r="I470" i="2"/>
  <c r="J470" i="2"/>
  <c r="K470" i="2"/>
  <c r="O470" i="2" s="1"/>
  <c r="Q470" i="2" s="1"/>
  <c r="I471" i="2"/>
  <c r="J471" i="2"/>
  <c r="K471" i="2"/>
  <c r="O471" i="2" s="1"/>
  <c r="Q471" i="2" s="1"/>
  <c r="I472" i="2"/>
  <c r="J472" i="2"/>
  <c r="K472" i="2"/>
  <c r="O472" i="2" s="1"/>
  <c r="Q472" i="2" s="1"/>
  <c r="I473" i="2"/>
  <c r="J473" i="2"/>
  <c r="K473" i="2"/>
  <c r="O473" i="2" s="1"/>
  <c r="Q473" i="2" s="1"/>
  <c r="I474" i="2"/>
  <c r="J474" i="2"/>
  <c r="K474" i="2"/>
  <c r="O474" i="2" s="1"/>
  <c r="Q474" i="2" s="1"/>
  <c r="I475" i="2"/>
  <c r="J475" i="2"/>
  <c r="K475" i="2"/>
  <c r="O475" i="2" s="1"/>
  <c r="Q475" i="2" s="1"/>
  <c r="I476" i="2"/>
  <c r="J476" i="2"/>
  <c r="K476" i="2"/>
  <c r="O476" i="2" s="1"/>
  <c r="Q476" i="2" s="1"/>
  <c r="I477" i="2"/>
  <c r="J477" i="2"/>
  <c r="K477" i="2"/>
  <c r="O477" i="2" s="1"/>
  <c r="Q477" i="2" s="1"/>
  <c r="I478" i="2"/>
  <c r="J478" i="2"/>
  <c r="K478" i="2"/>
  <c r="O478" i="2" s="1"/>
  <c r="Q478" i="2" s="1"/>
  <c r="I479" i="2"/>
  <c r="J479" i="2"/>
  <c r="K479" i="2"/>
  <c r="O479" i="2" s="1"/>
  <c r="Q479" i="2" s="1"/>
  <c r="I480" i="2"/>
  <c r="J480" i="2"/>
  <c r="K480" i="2"/>
  <c r="O480" i="2" s="1"/>
  <c r="Q480" i="2" s="1"/>
  <c r="I481" i="2"/>
  <c r="J481" i="2"/>
  <c r="K481" i="2"/>
  <c r="O481" i="2" s="1"/>
  <c r="Q481" i="2" s="1"/>
  <c r="I482" i="2"/>
  <c r="J482" i="2"/>
  <c r="K482" i="2"/>
  <c r="O482" i="2" s="1"/>
  <c r="Q482" i="2" s="1"/>
  <c r="I483" i="2"/>
  <c r="J483" i="2"/>
  <c r="K483" i="2"/>
  <c r="O483" i="2" s="1"/>
  <c r="Q483" i="2" s="1"/>
  <c r="I484" i="2"/>
  <c r="J484" i="2"/>
  <c r="K484" i="2"/>
  <c r="O484" i="2" s="1"/>
  <c r="Q484" i="2" s="1"/>
  <c r="I485" i="2"/>
  <c r="J485" i="2"/>
  <c r="K485" i="2"/>
  <c r="O485" i="2" s="1"/>
  <c r="Q485" i="2" s="1"/>
  <c r="I486" i="2"/>
  <c r="J486" i="2"/>
  <c r="K486" i="2"/>
  <c r="O486" i="2" s="1"/>
  <c r="Q486" i="2" s="1"/>
  <c r="I487" i="2"/>
  <c r="J487" i="2"/>
  <c r="K487" i="2"/>
  <c r="O487" i="2" s="1"/>
  <c r="Q487" i="2" s="1"/>
  <c r="I488" i="2"/>
  <c r="J488" i="2"/>
  <c r="K488" i="2"/>
  <c r="O488" i="2" s="1"/>
  <c r="Q488" i="2" s="1"/>
  <c r="I489" i="2"/>
  <c r="J489" i="2"/>
  <c r="K489" i="2"/>
  <c r="O489" i="2" s="1"/>
  <c r="Q489" i="2" s="1"/>
  <c r="I490" i="2"/>
  <c r="J490" i="2"/>
  <c r="K490" i="2"/>
  <c r="O490" i="2" s="1"/>
  <c r="Q490" i="2" s="1"/>
  <c r="I491" i="2"/>
  <c r="J491" i="2"/>
  <c r="K491" i="2"/>
  <c r="O491" i="2" s="1"/>
  <c r="Q491" i="2" s="1"/>
  <c r="I492" i="2"/>
  <c r="J492" i="2"/>
  <c r="K492" i="2"/>
  <c r="O492" i="2" s="1"/>
  <c r="Q492" i="2" s="1"/>
  <c r="I493" i="2"/>
  <c r="J493" i="2"/>
  <c r="K493" i="2"/>
  <c r="O493" i="2" s="1"/>
  <c r="Q493" i="2" s="1"/>
  <c r="I494" i="2"/>
  <c r="J494" i="2"/>
  <c r="K494" i="2"/>
  <c r="O494" i="2" s="1"/>
  <c r="Q494" i="2" s="1"/>
  <c r="I495" i="2"/>
  <c r="J495" i="2"/>
  <c r="K495" i="2"/>
  <c r="O495" i="2" s="1"/>
  <c r="Q495" i="2" s="1"/>
  <c r="I496" i="2"/>
  <c r="J496" i="2"/>
  <c r="K496" i="2"/>
  <c r="O496" i="2" s="1"/>
  <c r="Q496" i="2" s="1"/>
  <c r="I497" i="2"/>
  <c r="J497" i="2"/>
  <c r="K497" i="2"/>
  <c r="O497" i="2" s="1"/>
  <c r="Q497" i="2" s="1"/>
  <c r="I498" i="2"/>
  <c r="J498" i="2"/>
  <c r="K498" i="2"/>
  <c r="O498" i="2" s="1"/>
  <c r="Q498" i="2" s="1"/>
  <c r="I499" i="2"/>
  <c r="J499" i="2"/>
  <c r="K499" i="2"/>
  <c r="O499" i="2" s="1"/>
  <c r="Q499" i="2" s="1"/>
  <c r="I500" i="2"/>
  <c r="J500" i="2"/>
  <c r="K500" i="2"/>
  <c r="O500" i="2" s="1"/>
  <c r="Q500" i="2" s="1"/>
  <c r="I501" i="2"/>
  <c r="J501" i="2"/>
  <c r="K501" i="2"/>
  <c r="O501" i="2" s="1"/>
  <c r="Q501" i="2" s="1"/>
  <c r="I502" i="2"/>
  <c r="J502" i="2"/>
  <c r="K502" i="2"/>
  <c r="O502" i="2" s="1"/>
  <c r="Q502" i="2" s="1"/>
  <c r="I503" i="2"/>
  <c r="J503" i="2"/>
  <c r="K503" i="2"/>
  <c r="O503" i="2" s="1"/>
  <c r="Q503" i="2" s="1"/>
  <c r="I504" i="2"/>
  <c r="J504" i="2"/>
  <c r="K504" i="2"/>
  <c r="O504" i="2" s="1"/>
  <c r="Q504" i="2" s="1"/>
  <c r="I505" i="2"/>
  <c r="J505" i="2"/>
  <c r="K505" i="2"/>
  <c r="O505" i="2" s="1"/>
  <c r="Q505" i="2" s="1"/>
  <c r="I506" i="2"/>
  <c r="J506" i="2"/>
  <c r="K506" i="2"/>
  <c r="O506" i="2" s="1"/>
  <c r="Q506" i="2" s="1"/>
  <c r="I507" i="2"/>
  <c r="J507" i="2"/>
  <c r="K507" i="2"/>
  <c r="O507" i="2" s="1"/>
  <c r="Q507" i="2" s="1"/>
  <c r="I508" i="2"/>
  <c r="J508" i="2"/>
  <c r="K508" i="2"/>
  <c r="O508" i="2" s="1"/>
  <c r="Q508" i="2" s="1"/>
  <c r="I509" i="2"/>
  <c r="J509" i="2"/>
  <c r="K509" i="2"/>
  <c r="O509" i="2" s="1"/>
  <c r="Q509" i="2" s="1"/>
  <c r="U12" i="2" l="1"/>
  <c r="O12" i="2"/>
  <c r="Q12" i="2" s="1"/>
  <c r="G10" i="2"/>
  <c r="F22" i="32"/>
  <c r="P260" i="6"/>
  <c r="G12" i="4" s="1"/>
  <c r="G13" i="2"/>
  <c r="G21" i="2"/>
  <c r="G29" i="2"/>
  <c r="G37" i="2"/>
  <c r="G45" i="2"/>
  <c r="G53" i="2"/>
  <c r="G61" i="2"/>
  <c r="G69" i="2"/>
  <c r="G77" i="2"/>
  <c r="G85" i="2"/>
  <c r="G93" i="2"/>
  <c r="G101" i="2"/>
  <c r="G109" i="2"/>
  <c r="G117" i="2"/>
  <c r="G125" i="2"/>
  <c r="G133" i="2"/>
  <c r="G141" i="2"/>
  <c r="G149" i="2"/>
  <c r="G157" i="2"/>
  <c r="G165" i="2"/>
  <c r="G173" i="2"/>
  <c r="G181" i="2"/>
  <c r="G189" i="2"/>
  <c r="G197" i="2"/>
  <c r="G205" i="2"/>
  <c r="G213" i="2"/>
  <c r="G221" i="2"/>
  <c r="G229" i="2"/>
  <c r="G237" i="2"/>
  <c r="G245" i="2"/>
  <c r="G253" i="2"/>
  <c r="G261" i="2"/>
  <c r="G269" i="2"/>
  <c r="G277" i="2"/>
  <c r="G285" i="2"/>
  <c r="G293" i="2"/>
  <c r="G301" i="2"/>
  <c r="G309" i="2"/>
  <c r="G317" i="2"/>
  <c r="G325" i="2"/>
  <c r="G333" i="2"/>
  <c r="G341" i="2"/>
  <c r="G349" i="2"/>
  <c r="G357" i="2"/>
  <c r="G365" i="2"/>
  <c r="G373" i="2"/>
  <c r="G381" i="2"/>
  <c r="G389" i="2"/>
  <c r="G397" i="2"/>
  <c r="G405" i="2"/>
  <c r="G413" i="2"/>
  <c r="G421" i="2"/>
  <c r="G429" i="2"/>
  <c r="G437" i="2"/>
  <c r="G445" i="2"/>
  <c r="G453" i="2"/>
  <c r="G461" i="2"/>
  <c r="G469" i="2"/>
  <c r="G477" i="2"/>
  <c r="G485" i="2"/>
  <c r="G493" i="2"/>
  <c r="G501" i="2"/>
  <c r="G509" i="2"/>
  <c r="G52" i="2"/>
  <c r="G100" i="2"/>
  <c r="G148" i="2"/>
  <c r="G188" i="2"/>
  <c r="G236" i="2"/>
  <c r="G284" i="2"/>
  <c r="G340" i="2"/>
  <c r="G396" i="2"/>
  <c r="G468" i="2"/>
  <c r="G14" i="2"/>
  <c r="G22" i="2"/>
  <c r="G30" i="2"/>
  <c r="G38" i="2"/>
  <c r="G46" i="2"/>
  <c r="G54" i="2"/>
  <c r="G62" i="2"/>
  <c r="G70" i="2"/>
  <c r="G78" i="2"/>
  <c r="G86" i="2"/>
  <c r="G94" i="2"/>
  <c r="G102" i="2"/>
  <c r="G110" i="2"/>
  <c r="G118" i="2"/>
  <c r="G126" i="2"/>
  <c r="G134" i="2"/>
  <c r="G142" i="2"/>
  <c r="G150" i="2"/>
  <c r="G158" i="2"/>
  <c r="G166" i="2"/>
  <c r="G174" i="2"/>
  <c r="G182" i="2"/>
  <c r="G190" i="2"/>
  <c r="G198" i="2"/>
  <c r="G206" i="2"/>
  <c r="G214" i="2"/>
  <c r="G222" i="2"/>
  <c r="G230" i="2"/>
  <c r="G238" i="2"/>
  <c r="G246" i="2"/>
  <c r="G254" i="2"/>
  <c r="G262" i="2"/>
  <c r="G270" i="2"/>
  <c r="G278" i="2"/>
  <c r="G286" i="2"/>
  <c r="G294" i="2"/>
  <c r="G302" i="2"/>
  <c r="G310" i="2"/>
  <c r="G318" i="2"/>
  <c r="G326" i="2"/>
  <c r="G334" i="2"/>
  <c r="G342" i="2"/>
  <c r="G350" i="2"/>
  <c r="G358" i="2"/>
  <c r="G366" i="2"/>
  <c r="G374" i="2"/>
  <c r="G382" i="2"/>
  <c r="G390" i="2"/>
  <c r="G398" i="2"/>
  <c r="G406" i="2"/>
  <c r="G414" i="2"/>
  <c r="G422" i="2"/>
  <c r="G430" i="2"/>
  <c r="G438" i="2"/>
  <c r="G446" i="2"/>
  <c r="G454" i="2"/>
  <c r="G462" i="2"/>
  <c r="G470" i="2"/>
  <c r="G478" i="2"/>
  <c r="G486" i="2"/>
  <c r="G494" i="2"/>
  <c r="G502" i="2"/>
  <c r="G308" i="2"/>
  <c r="G372" i="2"/>
  <c r="G428" i="2"/>
  <c r="G492" i="2"/>
  <c r="G15" i="2"/>
  <c r="G23" i="2"/>
  <c r="G31" i="2"/>
  <c r="G39" i="2"/>
  <c r="G47" i="2"/>
  <c r="G55" i="2"/>
  <c r="G63" i="2"/>
  <c r="G71" i="2"/>
  <c r="G79" i="2"/>
  <c r="G87" i="2"/>
  <c r="G95" i="2"/>
  <c r="G103" i="2"/>
  <c r="G111" i="2"/>
  <c r="G119" i="2"/>
  <c r="G127" i="2"/>
  <c r="G135" i="2"/>
  <c r="G143" i="2"/>
  <c r="G151" i="2"/>
  <c r="G159" i="2"/>
  <c r="G167" i="2"/>
  <c r="G175" i="2"/>
  <c r="G183" i="2"/>
  <c r="G191" i="2"/>
  <c r="G199" i="2"/>
  <c r="G207" i="2"/>
  <c r="G215" i="2"/>
  <c r="G223" i="2"/>
  <c r="G231" i="2"/>
  <c r="G239" i="2"/>
  <c r="G247" i="2"/>
  <c r="G255" i="2"/>
  <c r="G263" i="2"/>
  <c r="G271" i="2"/>
  <c r="G279" i="2"/>
  <c r="G287" i="2"/>
  <c r="G295" i="2"/>
  <c r="G303" i="2"/>
  <c r="G311" i="2"/>
  <c r="G319" i="2"/>
  <c r="G327" i="2"/>
  <c r="G335" i="2"/>
  <c r="G343" i="2"/>
  <c r="G351" i="2"/>
  <c r="G359" i="2"/>
  <c r="G367" i="2"/>
  <c r="G375" i="2"/>
  <c r="G383" i="2"/>
  <c r="G391" i="2"/>
  <c r="G399" i="2"/>
  <c r="G407" i="2"/>
  <c r="G415" i="2"/>
  <c r="G423" i="2"/>
  <c r="G431" i="2"/>
  <c r="G439" i="2"/>
  <c r="G447" i="2"/>
  <c r="G455" i="2"/>
  <c r="G463" i="2"/>
  <c r="G471" i="2"/>
  <c r="G479" i="2"/>
  <c r="G487" i="2"/>
  <c r="G495" i="2"/>
  <c r="G503" i="2"/>
  <c r="G28" i="2"/>
  <c r="G68" i="2"/>
  <c r="G116" i="2"/>
  <c r="G164" i="2"/>
  <c r="G212" i="2"/>
  <c r="G268" i="2"/>
  <c r="G324" i="2"/>
  <c r="G380" i="2"/>
  <c r="G444" i="2"/>
  <c r="G500" i="2"/>
  <c r="G16" i="2"/>
  <c r="G24" i="2"/>
  <c r="G32" i="2"/>
  <c r="G40" i="2"/>
  <c r="G48" i="2"/>
  <c r="G56" i="2"/>
  <c r="G64" i="2"/>
  <c r="G72" i="2"/>
  <c r="G80" i="2"/>
  <c r="G88" i="2"/>
  <c r="G96" i="2"/>
  <c r="G104" i="2"/>
  <c r="G112" i="2"/>
  <c r="G120" i="2"/>
  <c r="G128" i="2"/>
  <c r="G136" i="2"/>
  <c r="G144" i="2"/>
  <c r="G152" i="2"/>
  <c r="G160" i="2"/>
  <c r="G168" i="2"/>
  <c r="G176" i="2"/>
  <c r="G184" i="2"/>
  <c r="G192" i="2"/>
  <c r="G200" i="2"/>
  <c r="G208" i="2"/>
  <c r="G216" i="2"/>
  <c r="G224" i="2"/>
  <c r="G232" i="2"/>
  <c r="G240" i="2"/>
  <c r="G248" i="2"/>
  <c r="G256" i="2"/>
  <c r="G264" i="2"/>
  <c r="G272" i="2"/>
  <c r="G280" i="2"/>
  <c r="G288" i="2"/>
  <c r="G296" i="2"/>
  <c r="G304" i="2"/>
  <c r="G312" i="2"/>
  <c r="G320" i="2"/>
  <c r="G328" i="2"/>
  <c r="G336" i="2"/>
  <c r="G344" i="2"/>
  <c r="G352" i="2"/>
  <c r="G360" i="2"/>
  <c r="G368" i="2"/>
  <c r="G376" i="2"/>
  <c r="G384" i="2"/>
  <c r="G392" i="2"/>
  <c r="G400" i="2"/>
  <c r="G408" i="2"/>
  <c r="G416" i="2"/>
  <c r="G424" i="2"/>
  <c r="G432" i="2"/>
  <c r="G440" i="2"/>
  <c r="G448" i="2"/>
  <c r="G456" i="2"/>
  <c r="G464" i="2"/>
  <c r="G472" i="2"/>
  <c r="G480" i="2"/>
  <c r="G488" i="2"/>
  <c r="G496" i="2"/>
  <c r="G504" i="2"/>
  <c r="G12" i="2"/>
  <c r="G60" i="2"/>
  <c r="G108" i="2"/>
  <c r="G156" i="2"/>
  <c r="G204" i="2"/>
  <c r="G252" i="2"/>
  <c r="G300" i="2"/>
  <c r="G356" i="2"/>
  <c r="G412" i="2"/>
  <c r="G460" i="2"/>
  <c r="G17" i="2"/>
  <c r="G25" i="2"/>
  <c r="G33" i="2"/>
  <c r="G41" i="2"/>
  <c r="G49" i="2"/>
  <c r="G57" i="2"/>
  <c r="G65" i="2"/>
  <c r="G73" i="2"/>
  <c r="G81" i="2"/>
  <c r="G89" i="2"/>
  <c r="G97" i="2"/>
  <c r="G105" i="2"/>
  <c r="G113" i="2"/>
  <c r="G121" i="2"/>
  <c r="G129" i="2"/>
  <c r="G137" i="2"/>
  <c r="G145" i="2"/>
  <c r="G153" i="2"/>
  <c r="G161" i="2"/>
  <c r="G169" i="2"/>
  <c r="G177" i="2"/>
  <c r="G185" i="2"/>
  <c r="G193" i="2"/>
  <c r="G201" i="2"/>
  <c r="G209" i="2"/>
  <c r="G217" i="2"/>
  <c r="G225" i="2"/>
  <c r="G233" i="2"/>
  <c r="G241" i="2"/>
  <c r="G249" i="2"/>
  <c r="G257" i="2"/>
  <c r="G265" i="2"/>
  <c r="G273" i="2"/>
  <c r="G281" i="2"/>
  <c r="G289" i="2"/>
  <c r="G297" i="2"/>
  <c r="G305" i="2"/>
  <c r="G313" i="2"/>
  <c r="G321" i="2"/>
  <c r="G329" i="2"/>
  <c r="G337" i="2"/>
  <c r="G345" i="2"/>
  <c r="G353" i="2"/>
  <c r="G361" i="2"/>
  <c r="G369" i="2"/>
  <c r="G377" i="2"/>
  <c r="G385" i="2"/>
  <c r="G393" i="2"/>
  <c r="G401" i="2"/>
  <c r="G409" i="2"/>
  <c r="G417" i="2"/>
  <c r="G425" i="2"/>
  <c r="G433" i="2"/>
  <c r="G441" i="2"/>
  <c r="G449" i="2"/>
  <c r="G457" i="2"/>
  <c r="G465" i="2"/>
  <c r="G473" i="2"/>
  <c r="G481" i="2"/>
  <c r="G489" i="2"/>
  <c r="G497" i="2"/>
  <c r="G505" i="2"/>
  <c r="G20" i="2"/>
  <c r="G92" i="2"/>
  <c r="G140" i="2"/>
  <c r="G196" i="2"/>
  <c r="G244" i="2"/>
  <c r="G292" i="2"/>
  <c r="G348" i="2"/>
  <c r="G404" i="2"/>
  <c r="G436" i="2"/>
  <c r="G484" i="2"/>
  <c r="G18" i="2"/>
  <c r="G26" i="2"/>
  <c r="G34" i="2"/>
  <c r="G42" i="2"/>
  <c r="G50" i="2"/>
  <c r="G58" i="2"/>
  <c r="G66" i="2"/>
  <c r="G74" i="2"/>
  <c r="G82" i="2"/>
  <c r="G90" i="2"/>
  <c r="G98" i="2"/>
  <c r="G106" i="2"/>
  <c r="G114" i="2"/>
  <c r="G122" i="2"/>
  <c r="G130" i="2"/>
  <c r="G138" i="2"/>
  <c r="G146" i="2"/>
  <c r="G154" i="2"/>
  <c r="G162" i="2"/>
  <c r="G170" i="2"/>
  <c r="G178" i="2"/>
  <c r="G186" i="2"/>
  <c r="G194" i="2"/>
  <c r="G202" i="2"/>
  <c r="G210" i="2"/>
  <c r="G218" i="2"/>
  <c r="G226" i="2"/>
  <c r="G234" i="2"/>
  <c r="G242" i="2"/>
  <c r="G250" i="2"/>
  <c r="G258" i="2"/>
  <c r="G266" i="2"/>
  <c r="G274" i="2"/>
  <c r="G282" i="2"/>
  <c r="G290" i="2"/>
  <c r="G298" i="2"/>
  <c r="G306" i="2"/>
  <c r="G314" i="2"/>
  <c r="G322" i="2"/>
  <c r="G330" i="2"/>
  <c r="G338" i="2"/>
  <c r="G346" i="2"/>
  <c r="G354" i="2"/>
  <c r="G362" i="2"/>
  <c r="G370" i="2"/>
  <c r="G378" i="2"/>
  <c r="G386" i="2"/>
  <c r="G394" i="2"/>
  <c r="G402" i="2"/>
  <c r="G410" i="2"/>
  <c r="G418" i="2"/>
  <c r="G426" i="2"/>
  <c r="G434" i="2"/>
  <c r="G442" i="2"/>
  <c r="G450" i="2"/>
  <c r="G458" i="2"/>
  <c r="G466" i="2"/>
  <c r="G474" i="2"/>
  <c r="G482" i="2"/>
  <c r="G490" i="2"/>
  <c r="G498" i="2"/>
  <c r="G506" i="2"/>
  <c r="G44" i="2"/>
  <c r="G76" i="2"/>
  <c r="G124" i="2"/>
  <c r="G172" i="2"/>
  <c r="G228" i="2"/>
  <c r="G260" i="2"/>
  <c r="G316" i="2"/>
  <c r="G364" i="2"/>
  <c r="G420" i="2"/>
  <c r="G476" i="2"/>
  <c r="G11" i="2"/>
  <c r="G19" i="2"/>
  <c r="G27" i="2"/>
  <c r="G35" i="2"/>
  <c r="G43" i="2"/>
  <c r="G51" i="2"/>
  <c r="G59" i="2"/>
  <c r="G67" i="2"/>
  <c r="G75" i="2"/>
  <c r="G83" i="2"/>
  <c r="G91" i="2"/>
  <c r="G99" i="2"/>
  <c r="G107" i="2"/>
  <c r="G115" i="2"/>
  <c r="G123" i="2"/>
  <c r="G131" i="2"/>
  <c r="G139" i="2"/>
  <c r="G147" i="2"/>
  <c r="G155" i="2"/>
  <c r="G163" i="2"/>
  <c r="G171" i="2"/>
  <c r="G179" i="2"/>
  <c r="G187" i="2"/>
  <c r="G195" i="2"/>
  <c r="G203" i="2"/>
  <c r="G211" i="2"/>
  <c r="G219" i="2"/>
  <c r="G227" i="2"/>
  <c r="G235" i="2"/>
  <c r="G243" i="2"/>
  <c r="G251" i="2"/>
  <c r="G259" i="2"/>
  <c r="G267" i="2"/>
  <c r="G275" i="2"/>
  <c r="G283" i="2"/>
  <c r="G291" i="2"/>
  <c r="G299" i="2"/>
  <c r="G307" i="2"/>
  <c r="G315" i="2"/>
  <c r="G323" i="2"/>
  <c r="G331" i="2"/>
  <c r="G339" i="2"/>
  <c r="G347" i="2"/>
  <c r="G355" i="2"/>
  <c r="G363" i="2"/>
  <c r="G371" i="2"/>
  <c r="G379" i="2"/>
  <c r="G387" i="2"/>
  <c r="G395" i="2"/>
  <c r="G403" i="2"/>
  <c r="G411" i="2"/>
  <c r="G419" i="2"/>
  <c r="G427" i="2"/>
  <c r="G435" i="2"/>
  <c r="G443" i="2"/>
  <c r="G451" i="2"/>
  <c r="G459" i="2"/>
  <c r="G467" i="2"/>
  <c r="G475" i="2"/>
  <c r="G483" i="2"/>
  <c r="G491" i="2"/>
  <c r="G499" i="2"/>
  <c r="G507" i="2"/>
  <c r="G36" i="2"/>
  <c r="G84" i="2"/>
  <c r="G132" i="2"/>
  <c r="G180" i="2"/>
  <c r="G220" i="2"/>
  <c r="G276" i="2"/>
  <c r="G332" i="2"/>
  <c r="G388" i="2"/>
  <c r="G452" i="2"/>
  <c r="G508" i="2"/>
  <c r="P507" i="2" l="1"/>
  <c r="R507" i="2"/>
  <c r="P483" i="2"/>
  <c r="R483" i="2"/>
  <c r="P180" i="2"/>
  <c r="R180" i="2"/>
  <c r="P475" i="2"/>
  <c r="R475" i="2"/>
  <c r="P411" i="2"/>
  <c r="R411" i="2"/>
  <c r="R347" i="2"/>
  <c r="P347" i="2"/>
  <c r="R283" i="2"/>
  <c r="P283" i="2"/>
  <c r="P219" i="2"/>
  <c r="R219" i="2"/>
  <c r="R155" i="2"/>
  <c r="P155" i="2"/>
  <c r="P91" i="2"/>
  <c r="R91" i="2"/>
  <c r="P27" i="2"/>
  <c r="R27" i="2"/>
  <c r="R228" i="2"/>
  <c r="P228" i="2"/>
  <c r="P482" i="2"/>
  <c r="R482" i="2"/>
  <c r="P418" i="2"/>
  <c r="R418" i="2"/>
  <c r="P354" i="2"/>
  <c r="R354" i="2"/>
  <c r="P290" i="2"/>
  <c r="R290" i="2"/>
  <c r="R226" i="2"/>
  <c r="P226" i="2"/>
  <c r="R162" i="2"/>
  <c r="P162" i="2"/>
  <c r="P98" i="2"/>
  <c r="R98" i="2"/>
  <c r="P34" i="2"/>
  <c r="R34" i="2"/>
  <c r="R244" i="2"/>
  <c r="P244" i="2"/>
  <c r="P481" i="2"/>
  <c r="R481" i="2"/>
  <c r="P417" i="2"/>
  <c r="R417" i="2"/>
  <c r="R353" i="2"/>
  <c r="P353" i="2"/>
  <c r="R289" i="2"/>
  <c r="P289" i="2"/>
  <c r="P225" i="2"/>
  <c r="R225" i="2"/>
  <c r="P161" i="2"/>
  <c r="R161" i="2"/>
  <c r="R97" i="2"/>
  <c r="P97" i="2"/>
  <c r="P33" i="2"/>
  <c r="R33" i="2"/>
  <c r="R204" i="2"/>
  <c r="P204" i="2"/>
  <c r="P480" i="2"/>
  <c r="R480" i="2"/>
  <c r="P416" i="2"/>
  <c r="R416" i="2"/>
  <c r="R352" i="2"/>
  <c r="P352" i="2"/>
  <c r="R288" i="2"/>
  <c r="P288" i="2"/>
  <c r="R224" i="2"/>
  <c r="P224" i="2"/>
  <c r="R160" i="2"/>
  <c r="P160" i="2"/>
  <c r="R96" i="2"/>
  <c r="P96" i="2"/>
  <c r="R32" i="2"/>
  <c r="P32" i="2"/>
  <c r="R212" i="2"/>
  <c r="P212" i="2"/>
  <c r="P479" i="2"/>
  <c r="R479" i="2"/>
  <c r="P415" i="2"/>
  <c r="R415" i="2"/>
  <c r="R351" i="2"/>
  <c r="P351" i="2"/>
  <c r="R287" i="2"/>
  <c r="P287" i="2"/>
  <c r="P223" i="2"/>
  <c r="R223" i="2"/>
  <c r="P159" i="2"/>
  <c r="R159" i="2"/>
  <c r="P95" i="2"/>
  <c r="R95" i="2"/>
  <c r="R31" i="2"/>
  <c r="P31" i="2"/>
  <c r="P494" i="2"/>
  <c r="R494" i="2"/>
  <c r="P430" i="2"/>
  <c r="R430" i="2"/>
  <c r="R366" i="2"/>
  <c r="P366" i="2"/>
  <c r="P302" i="2"/>
  <c r="R302" i="2"/>
  <c r="R238" i="2"/>
  <c r="P238" i="2"/>
  <c r="R174" i="2"/>
  <c r="P174" i="2"/>
  <c r="R110" i="2"/>
  <c r="P110" i="2"/>
  <c r="P46" i="2"/>
  <c r="R46" i="2"/>
  <c r="P284" i="2"/>
  <c r="R284" i="2"/>
  <c r="R493" i="2"/>
  <c r="P493" i="2"/>
  <c r="P429" i="2"/>
  <c r="R429" i="2"/>
  <c r="R365" i="2"/>
  <c r="P365" i="2"/>
  <c r="R301" i="2"/>
  <c r="P301" i="2"/>
  <c r="P237" i="2"/>
  <c r="R237" i="2"/>
  <c r="P173" i="2"/>
  <c r="R173" i="2"/>
  <c r="P109" i="2"/>
  <c r="R109" i="2"/>
  <c r="P45" i="2"/>
  <c r="R45" i="2"/>
  <c r="R220" i="2"/>
  <c r="P220" i="2"/>
  <c r="R132" i="2"/>
  <c r="P132" i="2"/>
  <c r="P467" i="2"/>
  <c r="R467" i="2"/>
  <c r="P403" i="2"/>
  <c r="R403" i="2"/>
  <c r="R339" i="2"/>
  <c r="P339" i="2"/>
  <c r="R275" i="2"/>
  <c r="P275" i="2"/>
  <c r="P211" i="2"/>
  <c r="R211" i="2"/>
  <c r="R147" i="2"/>
  <c r="P147" i="2"/>
  <c r="R83" i="2"/>
  <c r="P83" i="2"/>
  <c r="P19" i="2"/>
  <c r="R19" i="2"/>
  <c r="R172" i="2"/>
  <c r="P172" i="2"/>
  <c r="P474" i="2"/>
  <c r="R474" i="2"/>
  <c r="P410" i="2"/>
  <c r="R410" i="2"/>
  <c r="P346" i="2"/>
  <c r="R346" i="2"/>
  <c r="R282" i="2"/>
  <c r="P282" i="2"/>
  <c r="R218" i="2"/>
  <c r="P218" i="2"/>
  <c r="P154" i="2"/>
  <c r="R154" i="2"/>
  <c r="P90" i="2"/>
  <c r="R90" i="2"/>
  <c r="R26" i="2"/>
  <c r="P26" i="2"/>
  <c r="R196" i="2"/>
  <c r="P196" i="2"/>
  <c r="P473" i="2"/>
  <c r="R473" i="2"/>
  <c r="P409" i="2"/>
  <c r="R409" i="2"/>
  <c r="R345" i="2"/>
  <c r="P345" i="2"/>
  <c r="R281" i="2"/>
  <c r="P281" i="2"/>
  <c r="P217" i="2"/>
  <c r="R217" i="2"/>
  <c r="P153" i="2"/>
  <c r="R153" i="2"/>
  <c r="P89" i="2"/>
  <c r="R89" i="2"/>
  <c r="P25" i="2"/>
  <c r="R25" i="2"/>
  <c r="R156" i="2"/>
  <c r="P156" i="2"/>
  <c r="P472" i="2"/>
  <c r="R472" i="2"/>
  <c r="P408" i="2"/>
  <c r="R408" i="2"/>
  <c r="R344" i="2"/>
  <c r="P344" i="2"/>
  <c r="R280" i="2"/>
  <c r="P280" i="2"/>
  <c r="R216" i="2"/>
  <c r="P216" i="2"/>
  <c r="R152" i="2"/>
  <c r="P152" i="2"/>
  <c r="R88" i="2"/>
  <c r="P88" i="2"/>
  <c r="R24" i="2"/>
  <c r="P24" i="2"/>
  <c r="P164" i="2"/>
  <c r="R164" i="2"/>
  <c r="P471" i="2"/>
  <c r="R471" i="2"/>
  <c r="P407" i="2"/>
  <c r="R407" i="2"/>
  <c r="R343" i="2"/>
  <c r="P343" i="2"/>
  <c r="R279" i="2"/>
  <c r="P279" i="2"/>
  <c r="P215" i="2"/>
  <c r="R215" i="2"/>
  <c r="P151" i="2"/>
  <c r="R151" i="2"/>
  <c r="P87" i="2"/>
  <c r="R87" i="2"/>
  <c r="P23" i="2"/>
  <c r="R23" i="2"/>
  <c r="R486" i="2"/>
  <c r="P486" i="2"/>
  <c r="P422" i="2"/>
  <c r="R422" i="2"/>
  <c r="P358" i="2"/>
  <c r="R358" i="2"/>
  <c r="P294" i="2"/>
  <c r="R294" i="2"/>
  <c r="R230" i="2"/>
  <c r="P230" i="2"/>
  <c r="R166" i="2"/>
  <c r="P166" i="2"/>
  <c r="R102" i="2"/>
  <c r="P102" i="2"/>
  <c r="P38" i="2"/>
  <c r="R38" i="2"/>
  <c r="R236" i="2"/>
  <c r="P236" i="2"/>
  <c r="P485" i="2"/>
  <c r="R485" i="2"/>
  <c r="P421" i="2"/>
  <c r="R421" i="2"/>
  <c r="R357" i="2"/>
  <c r="P357" i="2"/>
  <c r="R293" i="2"/>
  <c r="P293" i="2"/>
  <c r="P229" i="2"/>
  <c r="R229" i="2"/>
  <c r="R165" i="2"/>
  <c r="P165" i="2"/>
  <c r="P101" i="2"/>
  <c r="R101" i="2"/>
  <c r="R37" i="2"/>
  <c r="P37" i="2"/>
  <c r="P332" i="2"/>
  <c r="R332" i="2"/>
  <c r="P419" i="2"/>
  <c r="R419" i="2"/>
  <c r="P508" i="2"/>
  <c r="R508" i="2"/>
  <c r="P459" i="2"/>
  <c r="R459" i="2"/>
  <c r="P395" i="2"/>
  <c r="R395" i="2"/>
  <c r="R331" i="2"/>
  <c r="P331" i="2"/>
  <c r="R267" i="2"/>
  <c r="P267" i="2"/>
  <c r="P203" i="2"/>
  <c r="R203" i="2"/>
  <c r="P139" i="2"/>
  <c r="R139" i="2"/>
  <c r="R75" i="2"/>
  <c r="P75" i="2"/>
  <c r="P11" i="2"/>
  <c r="R11" i="2"/>
  <c r="R124" i="2"/>
  <c r="P124" i="2"/>
  <c r="P466" i="2"/>
  <c r="R466" i="2"/>
  <c r="P402" i="2"/>
  <c r="R402" i="2"/>
  <c r="P338" i="2"/>
  <c r="R338" i="2"/>
  <c r="P274" i="2"/>
  <c r="R274" i="2"/>
  <c r="R210" i="2"/>
  <c r="P210" i="2"/>
  <c r="R146" i="2"/>
  <c r="P146" i="2"/>
  <c r="P82" i="2"/>
  <c r="R82" i="2"/>
  <c r="R18" i="2"/>
  <c r="P18" i="2"/>
  <c r="R140" i="2"/>
  <c r="P140" i="2"/>
  <c r="R465" i="2"/>
  <c r="P465" i="2"/>
  <c r="P401" i="2"/>
  <c r="R401" i="2"/>
  <c r="R337" i="2"/>
  <c r="P337" i="2"/>
  <c r="R273" i="2"/>
  <c r="P273" i="2"/>
  <c r="P209" i="2"/>
  <c r="R209" i="2"/>
  <c r="P145" i="2"/>
  <c r="R145" i="2"/>
  <c r="P81" i="2"/>
  <c r="R81" i="2"/>
  <c r="P17" i="2"/>
  <c r="R17" i="2"/>
  <c r="R108" i="2"/>
  <c r="P108" i="2"/>
  <c r="P464" i="2"/>
  <c r="R464" i="2"/>
  <c r="P400" i="2"/>
  <c r="R400" i="2"/>
  <c r="R336" i="2"/>
  <c r="P336" i="2"/>
  <c r="R272" i="2"/>
  <c r="P272" i="2"/>
  <c r="R208" i="2"/>
  <c r="P208" i="2"/>
  <c r="R144" i="2"/>
  <c r="P144" i="2"/>
  <c r="R80" i="2"/>
  <c r="P80" i="2"/>
  <c r="R16" i="2"/>
  <c r="P16" i="2"/>
  <c r="P116" i="2"/>
  <c r="R116" i="2"/>
  <c r="P463" i="2"/>
  <c r="R463" i="2"/>
  <c r="P399" i="2"/>
  <c r="R399" i="2"/>
  <c r="R335" i="2"/>
  <c r="P335" i="2"/>
  <c r="R271" i="2"/>
  <c r="P271" i="2"/>
  <c r="P207" i="2"/>
  <c r="R207" i="2"/>
  <c r="P143" i="2"/>
  <c r="R143" i="2"/>
  <c r="P79" i="2"/>
  <c r="R79" i="2"/>
  <c r="P15" i="2"/>
  <c r="R15" i="2"/>
  <c r="P478" i="2"/>
  <c r="R478" i="2"/>
  <c r="P414" i="2"/>
  <c r="R414" i="2"/>
  <c r="R350" i="2"/>
  <c r="P350" i="2"/>
  <c r="P286" i="2"/>
  <c r="R286" i="2"/>
  <c r="R222" i="2"/>
  <c r="P222" i="2"/>
  <c r="R158" i="2"/>
  <c r="P158" i="2"/>
  <c r="R94" i="2"/>
  <c r="P94" i="2"/>
  <c r="P30" i="2"/>
  <c r="R30" i="2"/>
  <c r="R188" i="2"/>
  <c r="P188" i="2"/>
  <c r="R477" i="2"/>
  <c r="P477" i="2"/>
  <c r="P413" i="2"/>
  <c r="R413" i="2"/>
  <c r="R349" i="2"/>
  <c r="P349" i="2"/>
  <c r="R285" i="2"/>
  <c r="P285" i="2"/>
  <c r="P221" i="2"/>
  <c r="R221" i="2"/>
  <c r="R157" i="2"/>
  <c r="P157" i="2"/>
  <c r="P93" i="2"/>
  <c r="R93" i="2"/>
  <c r="R29" i="2"/>
  <c r="P29" i="2"/>
  <c r="P388" i="2"/>
  <c r="R388" i="2"/>
  <c r="R291" i="2"/>
  <c r="P291" i="2"/>
  <c r="P84" i="2"/>
  <c r="R84" i="2"/>
  <c r="R452" i="2"/>
  <c r="P452" i="2"/>
  <c r="P36" i="2"/>
  <c r="R36" i="2"/>
  <c r="P451" i="2"/>
  <c r="R451" i="2"/>
  <c r="P387" i="2"/>
  <c r="R387" i="2"/>
  <c r="R323" i="2"/>
  <c r="P323" i="2"/>
  <c r="R259" i="2"/>
  <c r="P259" i="2"/>
  <c r="P195" i="2"/>
  <c r="R195" i="2"/>
  <c r="P131" i="2"/>
  <c r="R131" i="2"/>
  <c r="P67" i="2"/>
  <c r="R67" i="2"/>
  <c r="P476" i="2"/>
  <c r="R476" i="2"/>
  <c r="R76" i="2"/>
  <c r="P76" i="2"/>
  <c r="P458" i="2"/>
  <c r="R458" i="2"/>
  <c r="P394" i="2"/>
  <c r="R394" i="2"/>
  <c r="P330" i="2"/>
  <c r="R330" i="2"/>
  <c r="R266" i="2"/>
  <c r="P266" i="2"/>
  <c r="R202" i="2"/>
  <c r="P202" i="2"/>
  <c r="R138" i="2"/>
  <c r="P138" i="2"/>
  <c r="P74" i="2"/>
  <c r="R74" i="2"/>
  <c r="R484" i="2"/>
  <c r="P484" i="2"/>
  <c r="R92" i="2"/>
  <c r="P92" i="2"/>
  <c r="P457" i="2"/>
  <c r="R457" i="2"/>
  <c r="P393" i="2"/>
  <c r="R393" i="2"/>
  <c r="R329" i="2"/>
  <c r="P329" i="2"/>
  <c r="R265" i="2"/>
  <c r="P265" i="2"/>
  <c r="P201" i="2"/>
  <c r="R201" i="2"/>
  <c r="R137" i="2"/>
  <c r="P137" i="2"/>
  <c r="P73" i="2"/>
  <c r="R73" i="2"/>
  <c r="P460" i="2"/>
  <c r="R460" i="2"/>
  <c r="R60" i="2"/>
  <c r="P60" i="2"/>
  <c r="P456" i="2"/>
  <c r="R456" i="2"/>
  <c r="P392" i="2"/>
  <c r="R392" i="2"/>
  <c r="R328" i="2"/>
  <c r="P328" i="2"/>
  <c r="R264" i="2"/>
  <c r="P264" i="2"/>
  <c r="R200" i="2"/>
  <c r="P200" i="2"/>
  <c r="R136" i="2"/>
  <c r="P136" i="2"/>
  <c r="R72" i="2"/>
  <c r="P72" i="2"/>
  <c r="R500" i="2"/>
  <c r="P500" i="2"/>
  <c r="P68" i="2"/>
  <c r="R68" i="2"/>
  <c r="P455" i="2"/>
  <c r="R455" i="2"/>
  <c r="P391" i="2"/>
  <c r="R391" i="2"/>
  <c r="R327" i="2"/>
  <c r="P327" i="2"/>
  <c r="R263" i="2"/>
  <c r="P263" i="2"/>
  <c r="P199" i="2"/>
  <c r="R199" i="2"/>
  <c r="P135" i="2"/>
  <c r="R135" i="2"/>
  <c r="P71" i="2"/>
  <c r="R71" i="2"/>
  <c r="P492" i="2"/>
  <c r="R492" i="2"/>
  <c r="R470" i="2"/>
  <c r="P470" i="2"/>
  <c r="P406" i="2"/>
  <c r="R406" i="2"/>
  <c r="P342" i="2"/>
  <c r="R342" i="2"/>
  <c r="P278" i="2"/>
  <c r="R278" i="2"/>
  <c r="R214" i="2"/>
  <c r="P214" i="2"/>
  <c r="R150" i="2"/>
  <c r="P150" i="2"/>
  <c r="R86" i="2"/>
  <c r="P86" i="2"/>
  <c r="R22" i="2"/>
  <c r="P22" i="2"/>
  <c r="P148" i="2"/>
  <c r="R148" i="2"/>
  <c r="P469" i="2"/>
  <c r="R469" i="2"/>
  <c r="P405" i="2"/>
  <c r="R405" i="2"/>
  <c r="R341" i="2"/>
  <c r="P341" i="2"/>
  <c r="R277" i="2"/>
  <c r="P277" i="2"/>
  <c r="P213" i="2"/>
  <c r="R213" i="2"/>
  <c r="P149" i="2"/>
  <c r="R149" i="2"/>
  <c r="R85" i="2"/>
  <c r="P85" i="2"/>
  <c r="R21" i="2"/>
  <c r="P21" i="2"/>
  <c r="P443" i="2"/>
  <c r="R443" i="2"/>
  <c r="P379" i="2"/>
  <c r="R379" i="2"/>
  <c r="R315" i="2"/>
  <c r="P315" i="2"/>
  <c r="R251" i="2"/>
  <c r="P251" i="2"/>
  <c r="P187" i="2"/>
  <c r="R187" i="2"/>
  <c r="P123" i="2"/>
  <c r="R123" i="2"/>
  <c r="P59" i="2"/>
  <c r="R59" i="2"/>
  <c r="P420" i="2"/>
  <c r="R420" i="2"/>
  <c r="P44" i="2"/>
  <c r="R44" i="2"/>
  <c r="P450" i="2"/>
  <c r="R450" i="2"/>
  <c r="P386" i="2"/>
  <c r="R386" i="2"/>
  <c r="P322" i="2"/>
  <c r="R322" i="2"/>
  <c r="P258" i="2"/>
  <c r="R258" i="2"/>
  <c r="R194" i="2"/>
  <c r="P194" i="2"/>
  <c r="P130" i="2"/>
  <c r="R130" i="2"/>
  <c r="P66" i="2"/>
  <c r="R66" i="2"/>
  <c r="R436" i="2"/>
  <c r="P436" i="2"/>
  <c r="R20" i="2"/>
  <c r="P20" i="2"/>
  <c r="P449" i="2"/>
  <c r="R449" i="2"/>
  <c r="P385" i="2"/>
  <c r="R385" i="2"/>
  <c r="R321" i="2"/>
  <c r="P321" i="2"/>
  <c r="R257" i="2"/>
  <c r="P257" i="2"/>
  <c r="P193" i="2"/>
  <c r="R193" i="2"/>
  <c r="P129" i="2"/>
  <c r="R129" i="2"/>
  <c r="P65" i="2"/>
  <c r="R65" i="2"/>
  <c r="P412" i="2"/>
  <c r="R412" i="2"/>
  <c r="R12" i="2"/>
  <c r="P12" i="2"/>
  <c r="R448" i="2"/>
  <c r="P448" i="2"/>
  <c r="P384" i="2"/>
  <c r="R384" i="2"/>
  <c r="R320" i="2"/>
  <c r="P320" i="2"/>
  <c r="R256" i="2"/>
  <c r="P256" i="2"/>
  <c r="R192" i="2"/>
  <c r="P192" i="2"/>
  <c r="P128" i="2"/>
  <c r="R128" i="2"/>
  <c r="R64" i="2"/>
  <c r="P64" i="2"/>
  <c r="P444" i="2"/>
  <c r="R444" i="2"/>
  <c r="R28" i="2"/>
  <c r="P28" i="2"/>
  <c r="P447" i="2"/>
  <c r="R447" i="2"/>
  <c r="P383" i="2"/>
  <c r="R383" i="2"/>
  <c r="R319" i="2"/>
  <c r="P319" i="2"/>
  <c r="R255" i="2"/>
  <c r="P255" i="2"/>
  <c r="P191" i="2"/>
  <c r="R191" i="2"/>
  <c r="R127" i="2"/>
  <c r="P127" i="2"/>
  <c r="R63" i="2"/>
  <c r="P63" i="2"/>
  <c r="P428" i="2"/>
  <c r="R428" i="2"/>
  <c r="P462" i="2"/>
  <c r="R462" i="2"/>
  <c r="P398" i="2"/>
  <c r="R398" i="2"/>
  <c r="R334" i="2"/>
  <c r="P334" i="2"/>
  <c r="P270" i="2"/>
  <c r="R270" i="2"/>
  <c r="R206" i="2"/>
  <c r="P206" i="2"/>
  <c r="R142" i="2"/>
  <c r="P142" i="2"/>
  <c r="R78" i="2"/>
  <c r="P78" i="2"/>
  <c r="R14" i="2"/>
  <c r="P14" i="2"/>
  <c r="P100" i="2"/>
  <c r="R100" i="2"/>
  <c r="R461" i="2"/>
  <c r="P461" i="2"/>
  <c r="P397" i="2"/>
  <c r="R397" i="2"/>
  <c r="R333" i="2"/>
  <c r="P333" i="2"/>
  <c r="R269" i="2"/>
  <c r="P269" i="2"/>
  <c r="P205" i="2"/>
  <c r="R205" i="2"/>
  <c r="R141" i="2"/>
  <c r="P141" i="2"/>
  <c r="R77" i="2"/>
  <c r="P77" i="2"/>
  <c r="R13" i="2"/>
  <c r="P13" i="2"/>
  <c r="P435" i="2"/>
  <c r="R435" i="2"/>
  <c r="P371" i="2"/>
  <c r="R371" i="2"/>
  <c r="R307" i="2"/>
  <c r="P307" i="2"/>
  <c r="P243" i="2"/>
  <c r="R243" i="2"/>
  <c r="P179" i="2"/>
  <c r="R179" i="2"/>
  <c r="P115" i="2"/>
  <c r="R115" i="2"/>
  <c r="P51" i="2"/>
  <c r="R51" i="2"/>
  <c r="P364" i="2"/>
  <c r="R364" i="2"/>
  <c r="P506" i="2"/>
  <c r="R506" i="2"/>
  <c r="P442" i="2"/>
  <c r="R442" i="2"/>
  <c r="P378" i="2"/>
  <c r="R378" i="2"/>
  <c r="P314" i="2"/>
  <c r="R314" i="2"/>
  <c r="R250" i="2"/>
  <c r="P250" i="2"/>
  <c r="R186" i="2"/>
  <c r="P186" i="2"/>
  <c r="P122" i="2"/>
  <c r="R122" i="2"/>
  <c r="P58" i="2"/>
  <c r="R58" i="2"/>
  <c r="P404" i="2"/>
  <c r="R404" i="2"/>
  <c r="P505" i="2"/>
  <c r="R505" i="2"/>
  <c r="P441" i="2"/>
  <c r="R441" i="2"/>
  <c r="R377" i="2"/>
  <c r="P377" i="2"/>
  <c r="R313" i="2"/>
  <c r="P313" i="2"/>
  <c r="P249" i="2"/>
  <c r="R249" i="2"/>
  <c r="P185" i="2"/>
  <c r="R185" i="2"/>
  <c r="P121" i="2"/>
  <c r="R121" i="2"/>
  <c r="P57" i="2"/>
  <c r="R57" i="2"/>
  <c r="P356" i="2"/>
  <c r="R356" i="2"/>
  <c r="P504" i="2"/>
  <c r="R504" i="2"/>
  <c r="P440" i="2"/>
  <c r="R440" i="2"/>
  <c r="R376" i="2"/>
  <c r="P376" i="2"/>
  <c r="R312" i="2"/>
  <c r="P312" i="2"/>
  <c r="R248" i="2"/>
  <c r="P248" i="2"/>
  <c r="R184" i="2"/>
  <c r="P184" i="2"/>
  <c r="R120" i="2"/>
  <c r="P120" i="2"/>
  <c r="R56" i="2"/>
  <c r="P56" i="2"/>
  <c r="P380" i="2"/>
  <c r="R380" i="2"/>
  <c r="P503" i="2"/>
  <c r="R503" i="2"/>
  <c r="P439" i="2"/>
  <c r="R439" i="2"/>
  <c r="R375" i="2"/>
  <c r="P375" i="2"/>
  <c r="R311" i="2"/>
  <c r="P311" i="2"/>
  <c r="P247" i="2"/>
  <c r="R247" i="2"/>
  <c r="P183" i="2"/>
  <c r="R183" i="2"/>
  <c r="R119" i="2"/>
  <c r="P119" i="2"/>
  <c r="P55" i="2"/>
  <c r="R55" i="2"/>
  <c r="P372" i="2"/>
  <c r="R372" i="2"/>
  <c r="R454" i="2"/>
  <c r="P454" i="2"/>
  <c r="P390" i="2"/>
  <c r="R390" i="2"/>
  <c r="R326" i="2"/>
  <c r="P326" i="2"/>
  <c r="P262" i="2"/>
  <c r="R262" i="2"/>
  <c r="R198" i="2"/>
  <c r="P198" i="2"/>
  <c r="R134" i="2"/>
  <c r="P134" i="2"/>
  <c r="P70" i="2"/>
  <c r="R70" i="2"/>
  <c r="R468" i="2"/>
  <c r="P468" i="2"/>
  <c r="P52" i="2"/>
  <c r="R52" i="2"/>
  <c r="P453" i="2"/>
  <c r="R453" i="2"/>
  <c r="P389" i="2"/>
  <c r="R389" i="2"/>
  <c r="R325" i="2"/>
  <c r="P325" i="2"/>
  <c r="R261" i="2"/>
  <c r="P261" i="2"/>
  <c r="P197" i="2"/>
  <c r="R197" i="2"/>
  <c r="R133" i="2"/>
  <c r="P133" i="2"/>
  <c r="R69" i="2"/>
  <c r="P69" i="2"/>
  <c r="P499" i="2"/>
  <c r="R499" i="2"/>
  <c r="P276" i="2"/>
  <c r="R276" i="2"/>
  <c r="P491" i="2"/>
  <c r="R491" i="2"/>
  <c r="P427" i="2"/>
  <c r="R427" i="2"/>
  <c r="R363" i="2"/>
  <c r="P363" i="2"/>
  <c r="R299" i="2"/>
  <c r="P299" i="2"/>
  <c r="P235" i="2"/>
  <c r="R235" i="2"/>
  <c r="P171" i="2"/>
  <c r="R171" i="2"/>
  <c r="R107" i="2"/>
  <c r="P107" i="2"/>
  <c r="R43" i="2"/>
  <c r="P43" i="2"/>
  <c r="P316" i="2"/>
  <c r="R316" i="2"/>
  <c r="P498" i="2"/>
  <c r="R498" i="2"/>
  <c r="P434" i="2"/>
  <c r="R434" i="2"/>
  <c r="P370" i="2"/>
  <c r="R370" i="2"/>
  <c r="R306" i="2"/>
  <c r="P306" i="2"/>
  <c r="R242" i="2"/>
  <c r="P242" i="2"/>
  <c r="P178" i="2"/>
  <c r="R178" i="2"/>
  <c r="R114" i="2"/>
  <c r="P114" i="2"/>
  <c r="P50" i="2"/>
  <c r="R50" i="2"/>
  <c r="P348" i="2"/>
  <c r="R348" i="2"/>
  <c r="P497" i="2"/>
  <c r="R497" i="2"/>
  <c r="P433" i="2"/>
  <c r="R433" i="2"/>
  <c r="R369" i="2"/>
  <c r="P369" i="2"/>
  <c r="R305" i="2"/>
  <c r="P305" i="2"/>
  <c r="P241" i="2"/>
  <c r="R241" i="2"/>
  <c r="R177" i="2"/>
  <c r="P177" i="2"/>
  <c r="P113" i="2"/>
  <c r="R113" i="2"/>
  <c r="R49" i="2"/>
  <c r="P49" i="2"/>
  <c r="P300" i="2"/>
  <c r="R300" i="2"/>
  <c r="P496" i="2"/>
  <c r="R496" i="2"/>
  <c r="P432" i="2"/>
  <c r="R432" i="2"/>
  <c r="R368" i="2"/>
  <c r="P368" i="2"/>
  <c r="R304" i="2"/>
  <c r="P304" i="2"/>
  <c r="R240" i="2"/>
  <c r="P240" i="2"/>
  <c r="P176" i="2"/>
  <c r="R176" i="2"/>
  <c r="P112" i="2"/>
  <c r="R112" i="2"/>
  <c r="R48" i="2"/>
  <c r="P48" i="2"/>
  <c r="P324" i="2"/>
  <c r="R324" i="2"/>
  <c r="P495" i="2"/>
  <c r="R495" i="2"/>
  <c r="P431" i="2"/>
  <c r="R431" i="2"/>
  <c r="R367" i="2"/>
  <c r="P367" i="2"/>
  <c r="R303" i="2"/>
  <c r="P303" i="2"/>
  <c r="P239" i="2"/>
  <c r="R239" i="2"/>
  <c r="P175" i="2"/>
  <c r="R175" i="2"/>
  <c r="P111" i="2"/>
  <c r="R111" i="2"/>
  <c r="P47" i="2"/>
  <c r="R47" i="2"/>
  <c r="P308" i="2"/>
  <c r="R308" i="2"/>
  <c r="P446" i="2"/>
  <c r="R446" i="2"/>
  <c r="P382" i="2"/>
  <c r="R382" i="2"/>
  <c r="P318" i="2"/>
  <c r="R318" i="2"/>
  <c r="P254" i="2"/>
  <c r="R254" i="2"/>
  <c r="R190" i="2"/>
  <c r="P190" i="2"/>
  <c r="R126" i="2"/>
  <c r="P126" i="2"/>
  <c r="R62" i="2"/>
  <c r="P62" i="2"/>
  <c r="P396" i="2"/>
  <c r="R396" i="2"/>
  <c r="R509" i="2"/>
  <c r="P509" i="2"/>
  <c r="R445" i="2"/>
  <c r="P445" i="2"/>
  <c r="R381" i="2"/>
  <c r="P381" i="2"/>
  <c r="R317" i="2"/>
  <c r="P317" i="2"/>
  <c r="R253" i="2"/>
  <c r="P253" i="2"/>
  <c r="P189" i="2"/>
  <c r="R189" i="2"/>
  <c r="P125" i="2"/>
  <c r="R125" i="2"/>
  <c r="P61" i="2"/>
  <c r="R61" i="2"/>
  <c r="R355" i="2"/>
  <c r="P355" i="2"/>
  <c r="P227" i="2"/>
  <c r="R227" i="2"/>
  <c r="R163" i="2"/>
  <c r="P163" i="2"/>
  <c r="P99" i="2"/>
  <c r="R99" i="2"/>
  <c r="R35" i="2"/>
  <c r="P35" i="2"/>
  <c r="P260" i="2"/>
  <c r="R260" i="2"/>
  <c r="P490" i="2"/>
  <c r="R490" i="2"/>
  <c r="P426" i="2"/>
  <c r="R426" i="2"/>
  <c r="P362" i="2"/>
  <c r="R362" i="2"/>
  <c r="R298" i="2"/>
  <c r="P298" i="2"/>
  <c r="R234" i="2"/>
  <c r="P234" i="2"/>
  <c r="P170" i="2"/>
  <c r="R170" i="2"/>
  <c r="R106" i="2"/>
  <c r="P106" i="2"/>
  <c r="R42" i="2"/>
  <c r="P42" i="2"/>
  <c r="P292" i="2"/>
  <c r="R292" i="2"/>
  <c r="P489" i="2"/>
  <c r="R489" i="2"/>
  <c r="P425" i="2"/>
  <c r="R425" i="2"/>
  <c r="R361" i="2"/>
  <c r="P361" i="2"/>
  <c r="R297" i="2"/>
  <c r="P297" i="2"/>
  <c r="P233" i="2"/>
  <c r="R233" i="2"/>
  <c r="P169" i="2"/>
  <c r="R169" i="2"/>
  <c r="R105" i="2"/>
  <c r="P105" i="2"/>
  <c r="R41" i="2"/>
  <c r="P41" i="2"/>
  <c r="P252" i="2"/>
  <c r="R252" i="2"/>
  <c r="P488" i="2"/>
  <c r="R488" i="2"/>
  <c r="P424" i="2"/>
  <c r="R424" i="2"/>
  <c r="P360" i="2"/>
  <c r="R360" i="2"/>
  <c r="R296" i="2"/>
  <c r="P296" i="2"/>
  <c r="R232" i="2"/>
  <c r="P232" i="2"/>
  <c r="R168" i="2"/>
  <c r="P168" i="2"/>
  <c r="R104" i="2"/>
  <c r="P104" i="2"/>
  <c r="R40" i="2"/>
  <c r="P40" i="2"/>
  <c r="P268" i="2"/>
  <c r="R268" i="2"/>
  <c r="P487" i="2"/>
  <c r="R487" i="2"/>
  <c r="P423" i="2"/>
  <c r="R423" i="2"/>
  <c r="R359" i="2"/>
  <c r="P359" i="2"/>
  <c r="R295" i="2"/>
  <c r="P295" i="2"/>
  <c r="P231" i="2"/>
  <c r="R231" i="2"/>
  <c r="P167" i="2"/>
  <c r="R167" i="2"/>
  <c r="P103" i="2"/>
  <c r="R103" i="2"/>
  <c r="P39" i="2"/>
  <c r="R39" i="2"/>
  <c r="R502" i="2"/>
  <c r="P502" i="2"/>
  <c r="R438" i="2"/>
  <c r="P438" i="2"/>
  <c r="P374" i="2"/>
  <c r="R374" i="2"/>
  <c r="P310" i="2"/>
  <c r="R310" i="2"/>
  <c r="R246" i="2"/>
  <c r="P246" i="2"/>
  <c r="R182" i="2"/>
  <c r="P182" i="2"/>
  <c r="R118" i="2"/>
  <c r="P118" i="2"/>
  <c r="R54" i="2"/>
  <c r="P54" i="2"/>
  <c r="P340" i="2"/>
  <c r="R340" i="2"/>
  <c r="P501" i="2"/>
  <c r="R501" i="2"/>
  <c r="P437" i="2"/>
  <c r="R437" i="2"/>
  <c r="R373" i="2"/>
  <c r="P373" i="2"/>
  <c r="R309" i="2"/>
  <c r="P309" i="2"/>
  <c r="P245" i="2"/>
  <c r="R245" i="2"/>
  <c r="P181" i="2"/>
  <c r="R181" i="2"/>
  <c r="P117" i="2"/>
  <c r="R117" i="2"/>
  <c r="P53" i="2"/>
  <c r="R53" i="2"/>
  <c r="F24" i="32"/>
  <c r="G12" i="30"/>
  <c r="G25" i="32"/>
  <c r="K10" i="2"/>
  <c r="J10" i="2"/>
  <c r="I10" i="2"/>
  <c r="B1"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6" i="31" l="1"/>
  <c r="L18" i="4" l="1"/>
  <c r="L17" i="4"/>
  <c r="K18" i="30"/>
  <c r="K17" i="30"/>
  <c r="M12" i="6" l="1"/>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59" i="6"/>
  <c r="M60" i="6"/>
  <c r="M61" i="6"/>
  <c r="M62" i="6"/>
  <c r="M63" i="6"/>
  <c r="M64" i="6"/>
  <c r="M65" i="6"/>
  <c r="M66" i="6"/>
  <c r="M67" i="6"/>
  <c r="M68" i="6"/>
  <c r="M69" i="6"/>
  <c r="M70" i="6"/>
  <c r="M71" i="6"/>
  <c r="M72" i="6"/>
  <c r="M73" i="6"/>
  <c r="M74" i="6"/>
  <c r="M75" i="6"/>
  <c r="M76" i="6"/>
  <c r="M77" i="6"/>
  <c r="M78" i="6"/>
  <c r="M79" i="6"/>
  <c r="M80" i="6"/>
  <c r="M81" i="6"/>
  <c r="M82" i="6"/>
  <c r="M83" i="6"/>
  <c r="M84" i="6"/>
  <c r="M85" i="6"/>
  <c r="M86" i="6"/>
  <c r="M87" i="6"/>
  <c r="M88" i="6"/>
  <c r="M89" i="6"/>
  <c r="M90" i="6"/>
  <c r="M91" i="6"/>
  <c r="M92" i="6"/>
  <c r="M93" i="6"/>
  <c r="M94" i="6"/>
  <c r="M95" i="6"/>
  <c r="M96" i="6"/>
  <c r="M97" i="6"/>
  <c r="M98" i="6"/>
  <c r="M99" i="6"/>
  <c r="M100" i="6"/>
  <c r="M101" i="6"/>
  <c r="M102" i="6"/>
  <c r="M103" i="6"/>
  <c r="M104" i="6"/>
  <c r="M105" i="6"/>
  <c r="M106" i="6"/>
  <c r="M107" i="6"/>
  <c r="M108" i="6"/>
  <c r="M109" i="6"/>
  <c r="M110" i="6"/>
  <c r="M111" i="6"/>
  <c r="M112" i="6"/>
  <c r="M113" i="6"/>
  <c r="M114" i="6"/>
  <c r="M115" i="6"/>
  <c r="M116" i="6"/>
  <c r="M117" i="6"/>
  <c r="M118" i="6"/>
  <c r="M119" i="6"/>
  <c r="M120" i="6"/>
  <c r="M121" i="6"/>
  <c r="M122" i="6"/>
  <c r="M123" i="6"/>
  <c r="M124" i="6"/>
  <c r="M125" i="6"/>
  <c r="M126" i="6"/>
  <c r="M127" i="6"/>
  <c r="M128" i="6"/>
  <c r="M129" i="6"/>
  <c r="M130" i="6"/>
  <c r="M131" i="6"/>
  <c r="M132" i="6"/>
  <c r="M133" i="6"/>
  <c r="M134" i="6"/>
  <c r="M135" i="6"/>
  <c r="M136" i="6"/>
  <c r="M137" i="6"/>
  <c r="M138" i="6"/>
  <c r="M139" i="6"/>
  <c r="M140" i="6"/>
  <c r="M141" i="6"/>
  <c r="M142" i="6"/>
  <c r="M143" i="6"/>
  <c r="M144" i="6"/>
  <c r="M145" i="6"/>
  <c r="M146" i="6"/>
  <c r="M147" i="6"/>
  <c r="M148" i="6"/>
  <c r="M149" i="6"/>
  <c r="M150" i="6"/>
  <c r="M151"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M227" i="6"/>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M259" i="6"/>
  <c r="M10" i="6"/>
  <c r="K82" i="19"/>
  <c r="F11" i="6" l="1"/>
  <c r="F12" i="6"/>
  <c r="Q12" i="6" s="1"/>
  <c r="F13" i="6"/>
  <c r="Q13" i="6" s="1"/>
  <c r="F14" i="6"/>
  <c r="Q14" i="6" s="1"/>
  <c r="F15" i="6"/>
  <c r="Q15" i="6" s="1"/>
  <c r="F16" i="6"/>
  <c r="Q16" i="6" s="1"/>
  <c r="F17" i="6"/>
  <c r="Q17" i="6" s="1"/>
  <c r="F18" i="6"/>
  <c r="Q18" i="6" s="1"/>
  <c r="F19" i="6"/>
  <c r="Q19" i="6" s="1"/>
  <c r="F20" i="6"/>
  <c r="Q20" i="6" s="1"/>
  <c r="F21" i="6"/>
  <c r="Q21" i="6" s="1"/>
  <c r="F22" i="6"/>
  <c r="Q22" i="6" s="1"/>
  <c r="F23" i="6"/>
  <c r="Q23" i="6" s="1"/>
  <c r="F24" i="6"/>
  <c r="Q24" i="6" s="1"/>
  <c r="F25" i="6"/>
  <c r="Q25" i="6" s="1"/>
  <c r="F26" i="6"/>
  <c r="Q26" i="6" s="1"/>
  <c r="F27" i="6"/>
  <c r="Q27" i="6" s="1"/>
  <c r="F28" i="6"/>
  <c r="Q28" i="6" s="1"/>
  <c r="F29" i="6"/>
  <c r="Q29" i="6" s="1"/>
  <c r="F30" i="6"/>
  <c r="Q30" i="6" s="1"/>
  <c r="F31" i="6"/>
  <c r="Q31" i="6" s="1"/>
  <c r="F32" i="6"/>
  <c r="Q32" i="6" s="1"/>
  <c r="F33" i="6"/>
  <c r="Q33" i="6" s="1"/>
  <c r="F34" i="6"/>
  <c r="Q34" i="6" s="1"/>
  <c r="F35" i="6"/>
  <c r="Q35" i="6" s="1"/>
  <c r="F36" i="6"/>
  <c r="Q36" i="6" s="1"/>
  <c r="F37" i="6"/>
  <c r="Q37" i="6" s="1"/>
  <c r="F38" i="6"/>
  <c r="Q38" i="6" s="1"/>
  <c r="F39" i="6"/>
  <c r="Q39" i="6" s="1"/>
  <c r="F40" i="6"/>
  <c r="Q40" i="6" s="1"/>
  <c r="F41" i="6"/>
  <c r="Q41" i="6" s="1"/>
  <c r="F42" i="6"/>
  <c r="Q42" i="6" s="1"/>
  <c r="F43" i="6"/>
  <c r="Q43" i="6" s="1"/>
  <c r="F44" i="6"/>
  <c r="Q44" i="6" s="1"/>
  <c r="F45" i="6"/>
  <c r="Q45" i="6" s="1"/>
  <c r="F46" i="6"/>
  <c r="Q46" i="6" s="1"/>
  <c r="F47" i="6"/>
  <c r="Q47" i="6" s="1"/>
  <c r="F48" i="6"/>
  <c r="Q48" i="6" s="1"/>
  <c r="F49" i="6"/>
  <c r="Q49" i="6" s="1"/>
  <c r="F50" i="6"/>
  <c r="Q50" i="6" s="1"/>
  <c r="F51" i="6"/>
  <c r="Q51" i="6" s="1"/>
  <c r="F52" i="6"/>
  <c r="Q52" i="6" s="1"/>
  <c r="F53" i="6"/>
  <c r="Q53" i="6" s="1"/>
  <c r="F54" i="6"/>
  <c r="Q54" i="6" s="1"/>
  <c r="F55" i="6"/>
  <c r="Q55" i="6" s="1"/>
  <c r="F56" i="6"/>
  <c r="Q56" i="6" s="1"/>
  <c r="F57" i="6"/>
  <c r="Q57" i="6" s="1"/>
  <c r="F58" i="6"/>
  <c r="Q58" i="6" s="1"/>
  <c r="F59" i="6"/>
  <c r="Q59" i="6" s="1"/>
  <c r="F60" i="6"/>
  <c r="Q60" i="6" s="1"/>
  <c r="F61" i="6"/>
  <c r="Q61" i="6" s="1"/>
  <c r="F62" i="6"/>
  <c r="Q62" i="6" s="1"/>
  <c r="F63" i="6"/>
  <c r="Q63" i="6" s="1"/>
  <c r="F64" i="6"/>
  <c r="Q64" i="6" s="1"/>
  <c r="F65" i="6"/>
  <c r="Q65" i="6" s="1"/>
  <c r="F66" i="6"/>
  <c r="Q66" i="6" s="1"/>
  <c r="F67" i="6"/>
  <c r="Q67" i="6" s="1"/>
  <c r="F68" i="6"/>
  <c r="Q68" i="6" s="1"/>
  <c r="F69" i="6"/>
  <c r="Q69" i="6" s="1"/>
  <c r="F70" i="6"/>
  <c r="Q70" i="6" s="1"/>
  <c r="F71" i="6"/>
  <c r="Q71" i="6" s="1"/>
  <c r="F72" i="6"/>
  <c r="Q72" i="6" s="1"/>
  <c r="F73" i="6"/>
  <c r="Q73" i="6" s="1"/>
  <c r="F74" i="6"/>
  <c r="Q74" i="6" s="1"/>
  <c r="F75" i="6"/>
  <c r="Q75" i="6" s="1"/>
  <c r="F76" i="6"/>
  <c r="Q76" i="6" s="1"/>
  <c r="F77" i="6"/>
  <c r="Q77" i="6" s="1"/>
  <c r="F78" i="6"/>
  <c r="Q78" i="6" s="1"/>
  <c r="F79" i="6"/>
  <c r="Q79" i="6" s="1"/>
  <c r="F80" i="6"/>
  <c r="Q80" i="6" s="1"/>
  <c r="F81" i="6"/>
  <c r="Q81" i="6" s="1"/>
  <c r="F82" i="6"/>
  <c r="Q82" i="6" s="1"/>
  <c r="F83" i="6"/>
  <c r="Q83" i="6" s="1"/>
  <c r="F84" i="6"/>
  <c r="Q84" i="6" s="1"/>
  <c r="F85" i="6"/>
  <c r="Q85" i="6" s="1"/>
  <c r="F86" i="6"/>
  <c r="Q86" i="6" s="1"/>
  <c r="F87" i="6"/>
  <c r="Q87" i="6" s="1"/>
  <c r="F88" i="6"/>
  <c r="Q88" i="6" s="1"/>
  <c r="F89" i="6"/>
  <c r="Q89" i="6" s="1"/>
  <c r="F90" i="6"/>
  <c r="Q90" i="6" s="1"/>
  <c r="F91" i="6"/>
  <c r="Q91" i="6" s="1"/>
  <c r="F92" i="6"/>
  <c r="Q92" i="6" s="1"/>
  <c r="F93" i="6"/>
  <c r="Q93" i="6" s="1"/>
  <c r="F94" i="6"/>
  <c r="Q94" i="6" s="1"/>
  <c r="F95" i="6"/>
  <c r="Q95" i="6" s="1"/>
  <c r="F96" i="6"/>
  <c r="Q96" i="6" s="1"/>
  <c r="F97" i="6"/>
  <c r="Q97" i="6" s="1"/>
  <c r="F98" i="6"/>
  <c r="Q98" i="6" s="1"/>
  <c r="F99" i="6"/>
  <c r="Q99" i="6" s="1"/>
  <c r="F100" i="6"/>
  <c r="Q100" i="6" s="1"/>
  <c r="F101" i="6"/>
  <c r="Q101" i="6" s="1"/>
  <c r="F102" i="6"/>
  <c r="Q102" i="6" s="1"/>
  <c r="F103" i="6"/>
  <c r="Q103" i="6" s="1"/>
  <c r="F104" i="6"/>
  <c r="Q104" i="6" s="1"/>
  <c r="F105" i="6"/>
  <c r="Q105" i="6" s="1"/>
  <c r="F106" i="6"/>
  <c r="Q106" i="6" s="1"/>
  <c r="F107" i="6"/>
  <c r="Q107" i="6" s="1"/>
  <c r="F108" i="6"/>
  <c r="Q108" i="6" s="1"/>
  <c r="F109" i="6"/>
  <c r="Q109" i="6" s="1"/>
  <c r="F110" i="6"/>
  <c r="Q110" i="6" s="1"/>
  <c r="F111" i="6"/>
  <c r="Q111" i="6" s="1"/>
  <c r="F112" i="6"/>
  <c r="Q112" i="6" s="1"/>
  <c r="F113" i="6"/>
  <c r="Q113" i="6" s="1"/>
  <c r="F114" i="6"/>
  <c r="Q114" i="6" s="1"/>
  <c r="F115" i="6"/>
  <c r="Q115" i="6" s="1"/>
  <c r="F116" i="6"/>
  <c r="Q116" i="6" s="1"/>
  <c r="F117" i="6"/>
  <c r="Q117" i="6" s="1"/>
  <c r="F118" i="6"/>
  <c r="Q118" i="6" s="1"/>
  <c r="F119" i="6"/>
  <c r="Q119" i="6" s="1"/>
  <c r="F120" i="6"/>
  <c r="Q120" i="6" s="1"/>
  <c r="F121" i="6"/>
  <c r="Q121" i="6" s="1"/>
  <c r="F122" i="6"/>
  <c r="Q122" i="6" s="1"/>
  <c r="F123" i="6"/>
  <c r="Q123" i="6" s="1"/>
  <c r="F124" i="6"/>
  <c r="Q124" i="6" s="1"/>
  <c r="F125" i="6"/>
  <c r="Q125" i="6" s="1"/>
  <c r="F126" i="6"/>
  <c r="Q126" i="6" s="1"/>
  <c r="F127" i="6"/>
  <c r="Q127" i="6" s="1"/>
  <c r="F128" i="6"/>
  <c r="Q128" i="6" s="1"/>
  <c r="F129" i="6"/>
  <c r="Q129" i="6" s="1"/>
  <c r="F130" i="6"/>
  <c r="Q130" i="6" s="1"/>
  <c r="F131" i="6"/>
  <c r="Q131" i="6" s="1"/>
  <c r="F132" i="6"/>
  <c r="Q132" i="6" s="1"/>
  <c r="F133" i="6"/>
  <c r="Q133" i="6" s="1"/>
  <c r="F134" i="6"/>
  <c r="Q134" i="6" s="1"/>
  <c r="F135" i="6"/>
  <c r="Q135" i="6" s="1"/>
  <c r="F136" i="6"/>
  <c r="Q136" i="6" s="1"/>
  <c r="F137" i="6"/>
  <c r="Q137" i="6" s="1"/>
  <c r="F138" i="6"/>
  <c r="Q138" i="6" s="1"/>
  <c r="F139" i="6"/>
  <c r="Q139" i="6" s="1"/>
  <c r="F140" i="6"/>
  <c r="Q140" i="6" s="1"/>
  <c r="F141" i="6"/>
  <c r="Q141" i="6" s="1"/>
  <c r="F142" i="6"/>
  <c r="Q142" i="6" s="1"/>
  <c r="F143" i="6"/>
  <c r="Q143" i="6" s="1"/>
  <c r="F144" i="6"/>
  <c r="Q144" i="6" s="1"/>
  <c r="F145" i="6"/>
  <c r="Q145" i="6" s="1"/>
  <c r="F146" i="6"/>
  <c r="Q146" i="6" s="1"/>
  <c r="F147" i="6"/>
  <c r="Q147" i="6" s="1"/>
  <c r="F148" i="6"/>
  <c r="Q148" i="6" s="1"/>
  <c r="F149" i="6"/>
  <c r="Q149" i="6" s="1"/>
  <c r="F150" i="6"/>
  <c r="Q150" i="6" s="1"/>
  <c r="F151" i="6"/>
  <c r="Q151" i="6" s="1"/>
  <c r="F152" i="6"/>
  <c r="Q152" i="6" s="1"/>
  <c r="F153" i="6"/>
  <c r="Q153" i="6" s="1"/>
  <c r="F154" i="6"/>
  <c r="Q154" i="6" s="1"/>
  <c r="F155" i="6"/>
  <c r="Q155" i="6" s="1"/>
  <c r="F156" i="6"/>
  <c r="Q156" i="6" s="1"/>
  <c r="F157" i="6"/>
  <c r="Q157" i="6" s="1"/>
  <c r="F158" i="6"/>
  <c r="Q158" i="6" s="1"/>
  <c r="F159" i="6"/>
  <c r="Q159" i="6" s="1"/>
  <c r="F160" i="6"/>
  <c r="Q160" i="6" s="1"/>
  <c r="F161" i="6"/>
  <c r="Q161" i="6" s="1"/>
  <c r="F162" i="6"/>
  <c r="Q162" i="6" s="1"/>
  <c r="F163" i="6"/>
  <c r="Q163" i="6" s="1"/>
  <c r="F164" i="6"/>
  <c r="Q164" i="6" s="1"/>
  <c r="F165" i="6"/>
  <c r="Q165" i="6" s="1"/>
  <c r="F166" i="6"/>
  <c r="Q166" i="6" s="1"/>
  <c r="F167" i="6"/>
  <c r="Q167" i="6" s="1"/>
  <c r="F168" i="6"/>
  <c r="Q168" i="6" s="1"/>
  <c r="F169" i="6"/>
  <c r="Q169" i="6" s="1"/>
  <c r="F170" i="6"/>
  <c r="Q170" i="6" s="1"/>
  <c r="F171" i="6"/>
  <c r="Q171" i="6" s="1"/>
  <c r="F172" i="6"/>
  <c r="Q172" i="6" s="1"/>
  <c r="F173" i="6"/>
  <c r="Q173" i="6" s="1"/>
  <c r="F174" i="6"/>
  <c r="Q174" i="6" s="1"/>
  <c r="F175" i="6"/>
  <c r="Q175" i="6" s="1"/>
  <c r="F176" i="6"/>
  <c r="Q176" i="6" s="1"/>
  <c r="F177" i="6"/>
  <c r="Q177" i="6" s="1"/>
  <c r="F178" i="6"/>
  <c r="Q178" i="6" s="1"/>
  <c r="F179" i="6"/>
  <c r="Q179" i="6" s="1"/>
  <c r="F180" i="6"/>
  <c r="Q180" i="6" s="1"/>
  <c r="F181" i="6"/>
  <c r="Q181" i="6" s="1"/>
  <c r="F182" i="6"/>
  <c r="Q182" i="6" s="1"/>
  <c r="F183" i="6"/>
  <c r="Q183" i="6" s="1"/>
  <c r="F184" i="6"/>
  <c r="Q184" i="6" s="1"/>
  <c r="F185" i="6"/>
  <c r="Q185" i="6" s="1"/>
  <c r="F186" i="6"/>
  <c r="Q186" i="6" s="1"/>
  <c r="F187" i="6"/>
  <c r="Q187" i="6" s="1"/>
  <c r="F188" i="6"/>
  <c r="Q188" i="6" s="1"/>
  <c r="F189" i="6"/>
  <c r="Q189" i="6" s="1"/>
  <c r="F190" i="6"/>
  <c r="Q190" i="6" s="1"/>
  <c r="F191" i="6"/>
  <c r="Q191" i="6" s="1"/>
  <c r="F192" i="6"/>
  <c r="Q192" i="6" s="1"/>
  <c r="F193" i="6"/>
  <c r="Q193" i="6" s="1"/>
  <c r="F194" i="6"/>
  <c r="Q194" i="6" s="1"/>
  <c r="F195" i="6"/>
  <c r="Q195" i="6" s="1"/>
  <c r="F196" i="6"/>
  <c r="Q196" i="6" s="1"/>
  <c r="F197" i="6"/>
  <c r="Q197" i="6" s="1"/>
  <c r="F198" i="6"/>
  <c r="Q198" i="6" s="1"/>
  <c r="F199" i="6"/>
  <c r="Q199" i="6" s="1"/>
  <c r="F200" i="6"/>
  <c r="Q200" i="6" s="1"/>
  <c r="F201" i="6"/>
  <c r="Q201" i="6" s="1"/>
  <c r="F202" i="6"/>
  <c r="Q202" i="6" s="1"/>
  <c r="F203" i="6"/>
  <c r="Q203" i="6" s="1"/>
  <c r="F204" i="6"/>
  <c r="Q204" i="6" s="1"/>
  <c r="F205" i="6"/>
  <c r="Q205" i="6" s="1"/>
  <c r="F206" i="6"/>
  <c r="Q206" i="6" s="1"/>
  <c r="F207" i="6"/>
  <c r="Q207" i="6" s="1"/>
  <c r="F208" i="6"/>
  <c r="Q208" i="6" s="1"/>
  <c r="F209" i="6"/>
  <c r="Q209" i="6" s="1"/>
  <c r="F210" i="6"/>
  <c r="Q210" i="6" s="1"/>
  <c r="F211" i="6"/>
  <c r="Q211" i="6" s="1"/>
  <c r="F212" i="6"/>
  <c r="Q212" i="6" s="1"/>
  <c r="F213" i="6"/>
  <c r="Q213" i="6" s="1"/>
  <c r="F214" i="6"/>
  <c r="Q214" i="6" s="1"/>
  <c r="F215" i="6"/>
  <c r="Q215" i="6" s="1"/>
  <c r="F216" i="6"/>
  <c r="Q216" i="6" s="1"/>
  <c r="F217" i="6"/>
  <c r="Q217" i="6" s="1"/>
  <c r="F218" i="6"/>
  <c r="Q218" i="6" s="1"/>
  <c r="F219" i="6"/>
  <c r="Q219" i="6" s="1"/>
  <c r="F220" i="6"/>
  <c r="Q220" i="6" s="1"/>
  <c r="F221" i="6"/>
  <c r="Q221" i="6" s="1"/>
  <c r="F222" i="6"/>
  <c r="Q222" i="6" s="1"/>
  <c r="F223" i="6"/>
  <c r="Q223" i="6" s="1"/>
  <c r="F224" i="6"/>
  <c r="Q224" i="6" s="1"/>
  <c r="F225" i="6"/>
  <c r="Q225" i="6" s="1"/>
  <c r="F226" i="6"/>
  <c r="Q226" i="6" s="1"/>
  <c r="F227" i="6"/>
  <c r="Q227" i="6" s="1"/>
  <c r="F228" i="6"/>
  <c r="Q228" i="6" s="1"/>
  <c r="F229" i="6"/>
  <c r="Q229" i="6" s="1"/>
  <c r="F230" i="6"/>
  <c r="Q230" i="6" s="1"/>
  <c r="F231" i="6"/>
  <c r="Q231" i="6" s="1"/>
  <c r="F232" i="6"/>
  <c r="Q232" i="6" s="1"/>
  <c r="F233" i="6"/>
  <c r="Q233" i="6" s="1"/>
  <c r="F234" i="6"/>
  <c r="Q234" i="6" s="1"/>
  <c r="F235" i="6"/>
  <c r="Q235" i="6" s="1"/>
  <c r="F236" i="6"/>
  <c r="Q236" i="6" s="1"/>
  <c r="F237" i="6"/>
  <c r="Q237" i="6" s="1"/>
  <c r="F238" i="6"/>
  <c r="Q238" i="6" s="1"/>
  <c r="F239" i="6"/>
  <c r="Q239" i="6" s="1"/>
  <c r="F240" i="6"/>
  <c r="Q240" i="6" s="1"/>
  <c r="F241" i="6"/>
  <c r="Q241" i="6" s="1"/>
  <c r="F242" i="6"/>
  <c r="Q242" i="6" s="1"/>
  <c r="F243" i="6"/>
  <c r="Q243" i="6" s="1"/>
  <c r="F244" i="6"/>
  <c r="Q244" i="6" s="1"/>
  <c r="F245" i="6"/>
  <c r="Q245" i="6" s="1"/>
  <c r="F246" i="6"/>
  <c r="Q246" i="6" s="1"/>
  <c r="F247" i="6"/>
  <c r="Q247" i="6" s="1"/>
  <c r="F248" i="6"/>
  <c r="Q248" i="6" s="1"/>
  <c r="F249" i="6"/>
  <c r="Q249" i="6" s="1"/>
  <c r="F250" i="6"/>
  <c r="Q250" i="6" s="1"/>
  <c r="F251" i="6"/>
  <c r="Q251" i="6" s="1"/>
  <c r="F252" i="6"/>
  <c r="Q252" i="6" s="1"/>
  <c r="F253" i="6"/>
  <c r="Q253" i="6" s="1"/>
  <c r="F254" i="6"/>
  <c r="Q254" i="6" s="1"/>
  <c r="F255" i="6"/>
  <c r="Q255" i="6" s="1"/>
  <c r="F256" i="6"/>
  <c r="Q256" i="6" s="1"/>
  <c r="F257" i="6"/>
  <c r="Q257" i="6" s="1"/>
  <c r="F258" i="6"/>
  <c r="Q258" i="6" s="1"/>
  <c r="F259" i="6"/>
  <c r="Q259" i="6" s="1"/>
  <c r="Q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7" i="6"/>
  <c r="E88" i="6"/>
  <c r="E89" i="6"/>
  <c r="E90" i="6"/>
  <c r="E91" i="6"/>
  <c r="E92" i="6"/>
  <c r="E93" i="6"/>
  <c r="E94" i="6"/>
  <c r="E95" i="6"/>
  <c r="E96" i="6"/>
  <c r="E97" i="6"/>
  <c r="E98" i="6"/>
  <c r="E99" i="6"/>
  <c r="E100" i="6"/>
  <c r="E101" i="6"/>
  <c r="E102" i="6"/>
  <c r="E103" i="6"/>
  <c r="E104" i="6"/>
  <c r="E105" i="6"/>
  <c r="E106" i="6"/>
  <c r="E107" i="6"/>
  <c r="E108" i="6"/>
  <c r="E109" i="6"/>
  <c r="E110" i="6"/>
  <c r="E111" i="6"/>
  <c r="E112" i="6"/>
  <c r="E113" i="6"/>
  <c r="E114" i="6"/>
  <c r="E115" i="6"/>
  <c r="E116" i="6"/>
  <c r="E117" i="6"/>
  <c r="E118" i="6"/>
  <c r="E119" i="6"/>
  <c r="E120" i="6"/>
  <c r="E121" i="6"/>
  <c r="E122" i="6"/>
  <c r="E123" i="6"/>
  <c r="E124" i="6"/>
  <c r="E125" i="6"/>
  <c r="E126" i="6"/>
  <c r="E127" i="6"/>
  <c r="E128" i="6"/>
  <c r="E129" i="6"/>
  <c r="E130" i="6"/>
  <c r="E131" i="6"/>
  <c r="E132" i="6"/>
  <c r="E133" i="6"/>
  <c r="E134" i="6"/>
  <c r="E135" i="6"/>
  <c r="E136" i="6"/>
  <c r="E137" i="6"/>
  <c r="E138" i="6"/>
  <c r="E139" i="6"/>
  <c r="E140" i="6"/>
  <c r="E141" i="6"/>
  <c r="E142" i="6"/>
  <c r="E143" i="6"/>
  <c r="E144" i="6"/>
  <c r="E145" i="6"/>
  <c r="E146" i="6"/>
  <c r="E147" i="6"/>
  <c r="E148" i="6"/>
  <c r="E149" i="6"/>
  <c r="E150" i="6"/>
  <c r="E151" i="6"/>
  <c r="E152" i="6"/>
  <c r="E153" i="6"/>
  <c r="E154" i="6"/>
  <c r="E155" i="6"/>
  <c r="E156" i="6"/>
  <c r="E157" i="6"/>
  <c r="E158" i="6"/>
  <c r="E159" i="6"/>
  <c r="E160" i="6"/>
  <c r="E161" i="6"/>
  <c r="E162" i="6"/>
  <c r="E163" i="6"/>
  <c r="E164" i="6"/>
  <c r="E165" i="6"/>
  <c r="E166" i="6"/>
  <c r="E167" i="6"/>
  <c r="E168" i="6"/>
  <c r="E169" i="6"/>
  <c r="E170" i="6"/>
  <c r="E171" i="6"/>
  <c r="E172" i="6"/>
  <c r="E173" i="6"/>
  <c r="E174" i="6"/>
  <c r="E175" i="6"/>
  <c r="E176" i="6"/>
  <c r="E177" i="6"/>
  <c r="E178" i="6"/>
  <c r="E179" i="6"/>
  <c r="E180" i="6"/>
  <c r="E181" i="6"/>
  <c r="E182" i="6"/>
  <c r="E183" i="6"/>
  <c r="E184" i="6"/>
  <c r="E185" i="6"/>
  <c r="E186" i="6"/>
  <c r="E187" i="6"/>
  <c r="E188" i="6"/>
  <c r="E189" i="6"/>
  <c r="E190" i="6"/>
  <c r="E191" i="6"/>
  <c r="E192" i="6"/>
  <c r="E193" i="6"/>
  <c r="E194" i="6"/>
  <c r="E195" i="6"/>
  <c r="E196" i="6"/>
  <c r="E197" i="6"/>
  <c r="E198" i="6"/>
  <c r="E199" i="6"/>
  <c r="E200" i="6"/>
  <c r="E201" i="6"/>
  <c r="E202" i="6"/>
  <c r="E203" i="6"/>
  <c r="E204" i="6"/>
  <c r="E205" i="6"/>
  <c r="E206" i="6"/>
  <c r="E207" i="6"/>
  <c r="E208" i="6"/>
  <c r="E209" i="6"/>
  <c r="E210" i="6"/>
  <c r="E211" i="6"/>
  <c r="E212" i="6"/>
  <c r="E213" i="6"/>
  <c r="E214" i="6"/>
  <c r="E215" i="6"/>
  <c r="E216" i="6"/>
  <c r="E217" i="6"/>
  <c r="E218" i="6"/>
  <c r="E219" i="6"/>
  <c r="E220" i="6"/>
  <c r="E221" i="6"/>
  <c r="E222" i="6"/>
  <c r="E223" i="6"/>
  <c r="E224" i="6"/>
  <c r="E225" i="6"/>
  <c r="E226" i="6"/>
  <c r="E227" i="6"/>
  <c r="E228" i="6"/>
  <c r="E229" i="6"/>
  <c r="E230" i="6"/>
  <c r="E231" i="6"/>
  <c r="E232" i="6"/>
  <c r="E233" i="6"/>
  <c r="E234" i="6"/>
  <c r="E235" i="6"/>
  <c r="E236" i="6"/>
  <c r="E237" i="6"/>
  <c r="E238" i="6"/>
  <c r="E239" i="6"/>
  <c r="E240" i="6"/>
  <c r="E241" i="6"/>
  <c r="E242" i="6"/>
  <c r="E243" i="6"/>
  <c r="E244" i="6"/>
  <c r="E245" i="6"/>
  <c r="E246" i="6"/>
  <c r="E247" i="6"/>
  <c r="E248" i="6"/>
  <c r="E249" i="6"/>
  <c r="E250" i="6"/>
  <c r="E251" i="6"/>
  <c r="E252" i="6"/>
  <c r="E253" i="6"/>
  <c r="E254" i="6"/>
  <c r="E255" i="6"/>
  <c r="E256" i="6"/>
  <c r="E257" i="6"/>
  <c r="E258" i="6"/>
  <c r="E259" i="6"/>
  <c r="A3" i="20"/>
  <c r="C3" i="16"/>
  <c r="N11" i="2"/>
  <c r="U11" i="2" s="1"/>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C10" i="29"/>
  <c r="C4" i="16" s="1"/>
  <c r="M511" i="2"/>
  <c r="B510" i="2"/>
  <c r="M510" i="2"/>
  <c r="T504" i="2" l="1"/>
  <c r="T496" i="2"/>
  <c r="T488" i="2"/>
  <c r="T480" i="2"/>
  <c r="T472" i="2"/>
  <c r="T464" i="2"/>
  <c r="T456" i="2"/>
  <c r="T448" i="2"/>
  <c r="T440" i="2"/>
  <c r="T432" i="2"/>
  <c r="T420" i="2"/>
  <c r="T408" i="2"/>
  <c r="T400" i="2"/>
  <c r="T392" i="2"/>
  <c r="T384" i="2"/>
  <c r="T372" i="2"/>
  <c r="T364" i="2"/>
  <c r="T356" i="2"/>
  <c r="T348" i="2"/>
  <c r="T336" i="2"/>
  <c r="T324" i="2"/>
  <c r="T316" i="2"/>
  <c r="T308" i="2"/>
  <c r="T296" i="2"/>
  <c r="T288" i="2"/>
  <c r="T280" i="2"/>
  <c r="T272" i="2"/>
  <c r="T264" i="2"/>
  <c r="T256" i="2"/>
  <c r="T248" i="2"/>
  <c r="T236" i="2"/>
  <c r="T228" i="2"/>
  <c r="T216" i="2"/>
  <c r="T204" i="2"/>
  <c r="T196" i="2"/>
  <c r="T188" i="2"/>
  <c r="T184" i="2"/>
  <c r="T180" i="2"/>
  <c r="T176" i="2"/>
  <c r="T172" i="2"/>
  <c r="T168" i="2"/>
  <c r="T164" i="2"/>
  <c r="T160" i="2"/>
  <c r="T156" i="2"/>
  <c r="T152" i="2"/>
  <c r="T148" i="2"/>
  <c r="T144" i="2"/>
  <c r="T136" i="2"/>
  <c r="T132" i="2"/>
  <c r="T128" i="2"/>
  <c r="T124" i="2"/>
  <c r="T120" i="2"/>
  <c r="T116" i="2"/>
  <c r="T112" i="2"/>
  <c r="T108" i="2"/>
  <c r="T104" i="2"/>
  <c r="T100" i="2"/>
  <c r="T96" i="2"/>
  <c r="T92" i="2"/>
  <c r="T88" i="2"/>
  <c r="T84" i="2"/>
  <c r="T80" i="2"/>
  <c r="T76" i="2"/>
  <c r="T72" i="2"/>
  <c r="T68" i="2"/>
  <c r="T64" i="2"/>
  <c r="T60" i="2"/>
  <c r="T56" i="2"/>
  <c r="T52" i="2"/>
  <c r="T48" i="2"/>
  <c r="T44" i="2"/>
  <c r="T40" i="2"/>
  <c r="T36" i="2"/>
  <c r="T32" i="2"/>
  <c r="T28" i="2"/>
  <c r="T24" i="2"/>
  <c r="T20" i="2"/>
  <c r="T16" i="2"/>
  <c r="T508" i="2"/>
  <c r="T500" i="2"/>
  <c r="T492" i="2"/>
  <c r="T484" i="2"/>
  <c r="T476" i="2"/>
  <c r="T468" i="2"/>
  <c r="T460" i="2"/>
  <c r="T452" i="2"/>
  <c r="T444" i="2"/>
  <c r="T436" i="2"/>
  <c r="T428" i="2"/>
  <c r="T424" i="2"/>
  <c r="T416" i="2"/>
  <c r="T412" i="2"/>
  <c r="T404" i="2"/>
  <c r="T396" i="2"/>
  <c r="T388" i="2"/>
  <c r="T380" i="2"/>
  <c r="T376" i="2"/>
  <c r="T368" i="2"/>
  <c r="T360" i="2"/>
  <c r="T352" i="2"/>
  <c r="T344" i="2"/>
  <c r="T340" i="2"/>
  <c r="T332" i="2"/>
  <c r="T328" i="2"/>
  <c r="T320" i="2"/>
  <c r="T312" i="2"/>
  <c r="T304" i="2"/>
  <c r="T300" i="2"/>
  <c r="T292" i="2"/>
  <c r="T284" i="2"/>
  <c r="T276" i="2"/>
  <c r="T268" i="2"/>
  <c r="T260" i="2"/>
  <c r="T252" i="2"/>
  <c r="T244" i="2"/>
  <c r="T240" i="2"/>
  <c r="T232" i="2"/>
  <c r="T224" i="2"/>
  <c r="T220" i="2"/>
  <c r="T212" i="2"/>
  <c r="T208" i="2"/>
  <c r="T200" i="2"/>
  <c r="T192" i="2"/>
  <c r="T140" i="2"/>
  <c r="T507" i="2"/>
  <c r="T491" i="2"/>
  <c r="T475" i="2"/>
  <c r="T467" i="2"/>
  <c r="T459" i="2"/>
  <c r="T451" i="2"/>
  <c r="T443" i="2"/>
  <c r="T435" i="2"/>
  <c r="T431" i="2"/>
  <c r="T423" i="2"/>
  <c r="T415" i="2"/>
  <c r="T407" i="2"/>
  <c r="T399" i="2"/>
  <c r="T391" i="2"/>
  <c r="T383" i="2"/>
  <c r="T375" i="2"/>
  <c r="T367" i="2"/>
  <c r="T359" i="2"/>
  <c r="T351" i="2"/>
  <c r="T343" i="2"/>
  <c r="T335" i="2"/>
  <c r="T323" i="2"/>
  <c r="T315" i="2"/>
  <c r="T307" i="2"/>
  <c r="T295" i="2"/>
  <c r="T287" i="2"/>
  <c r="T279" i="2"/>
  <c r="T271" i="2"/>
  <c r="T267" i="2"/>
  <c r="T259" i="2"/>
  <c r="T251" i="2"/>
  <c r="T243" i="2"/>
  <c r="T235" i="2"/>
  <c r="T231" i="2"/>
  <c r="T227" i="2"/>
  <c r="T219" i="2"/>
  <c r="T215" i="2"/>
  <c r="T211" i="2"/>
  <c r="T207" i="2"/>
  <c r="T203" i="2"/>
  <c r="T199" i="2"/>
  <c r="T195" i="2"/>
  <c r="T191" i="2"/>
  <c r="T183" i="2"/>
  <c r="T179" i="2"/>
  <c r="T175" i="2"/>
  <c r="T171" i="2"/>
  <c r="T167" i="2"/>
  <c r="T163" i="2"/>
  <c r="T159" i="2"/>
  <c r="T155" i="2"/>
  <c r="T151" i="2"/>
  <c r="T147" i="2"/>
  <c r="T143" i="2"/>
  <c r="T139" i="2"/>
  <c r="T135" i="2"/>
  <c r="T131" i="2"/>
  <c r="T127" i="2"/>
  <c r="T123" i="2"/>
  <c r="T119" i="2"/>
  <c r="T115" i="2"/>
  <c r="T111" i="2"/>
  <c r="T107" i="2"/>
  <c r="T103" i="2"/>
  <c r="T99" i="2"/>
  <c r="T95" i="2"/>
  <c r="T91" i="2"/>
  <c r="T87" i="2"/>
  <c r="T83" i="2"/>
  <c r="T79" i="2"/>
  <c r="T75" i="2"/>
  <c r="T71" i="2"/>
  <c r="T67" i="2"/>
  <c r="T63" i="2"/>
  <c r="T59" i="2"/>
  <c r="T55" i="2"/>
  <c r="T51" i="2"/>
  <c r="T47" i="2"/>
  <c r="T43" i="2"/>
  <c r="T39" i="2"/>
  <c r="T35" i="2"/>
  <c r="T31" i="2"/>
  <c r="T27" i="2"/>
  <c r="T23" i="2"/>
  <c r="T19" i="2"/>
  <c r="T15" i="2"/>
  <c r="T509" i="2"/>
  <c r="T503" i="2"/>
  <c r="T487" i="2"/>
  <c r="T471" i="2"/>
  <c r="T463" i="2"/>
  <c r="T455" i="2"/>
  <c r="T447" i="2"/>
  <c r="T439" i="2"/>
  <c r="T427" i="2"/>
  <c r="T419" i="2"/>
  <c r="T411" i="2"/>
  <c r="T403" i="2"/>
  <c r="T395" i="2"/>
  <c r="T387" i="2"/>
  <c r="T379" i="2"/>
  <c r="T371" i="2"/>
  <c r="T363" i="2"/>
  <c r="T355" i="2"/>
  <c r="T347" i="2"/>
  <c r="T339" i="2"/>
  <c r="T331" i="2"/>
  <c r="T327" i="2"/>
  <c r="T319" i="2"/>
  <c r="T311" i="2"/>
  <c r="T303" i="2"/>
  <c r="T299" i="2"/>
  <c r="T291" i="2"/>
  <c r="T283" i="2"/>
  <c r="T275" i="2"/>
  <c r="T263" i="2"/>
  <c r="T255" i="2"/>
  <c r="T247" i="2"/>
  <c r="T239" i="2"/>
  <c r="T223" i="2"/>
  <c r="T187" i="2"/>
  <c r="T505" i="2"/>
  <c r="T499" i="2"/>
  <c r="T479" i="2"/>
  <c r="T502" i="2"/>
  <c r="T494" i="2"/>
  <c r="T490" i="2"/>
  <c r="T482" i="2"/>
  <c r="T474" i="2"/>
  <c r="T466" i="2"/>
  <c r="T458" i="2"/>
  <c r="T450" i="2"/>
  <c r="T442" i="2"/>
  <c r="T434" i="2"/>
  <c r="T426" i="2"/>
  <c r="T418" i="2"/>
  <c r="T414" i="2"/>
  <c r="T406" i="2"/>
  <c r="T398" i="2"/>
  <c r="T390" i="2"/>
  <c r="T382" i="2"/>
  <c r="T374" i="2"/>
  <c r="T366" i="2"/>
  <c r="T358" i="2"/>
  <c r="T350" i="2"/>
  <c r="T342" i="2"/>
  <c r="T334" i="2"/>
  <c r="T326" i="2"/>
  <c r="T318" i="2"/>
  <c r="T310" i="2"/>
  <c r="T302" i="2"/>
  <c r="T294" i="2"/>
  <c r="T286" i="2"/>
  <c r="T278" i="2"/>
  <c r="T270" i="2"/>
  <c r="T262" i="2"/>
  <c r="T254" i="2"/>
  <c r="T246" i="2"/>
  <c r="T238" i="2"/>
  <c r="T230" i="2"/>
  <c r="T226" i="2"/>
  <c r="T218" i="2"/>
  <c r="T214" i="2"/>
  <c r="T210" i="2"/>
  <c r="T202" i="2"/>
  <c r="T198" i="2"/>
  <c r="T194" i="2"/>
  <c r="T190" i="2"/>
  <c r="T186" i="2"/>
  <c r="T182" i="2"/>
  <c r="T178" i="2"/>
  <c r="T174" i="2"/>
  <c r="T170" i="2"/>
  <c r="T166" i="2"/>
  <c r="T162" i="2"/>
  <c r="T158" i="2"/>
  <c r="T154" i="2"/>
  <c r="T146" i="2"/>
  <c r="T142" i="2"/>
  <c r="T138" i="2"/>
  <c r="T134" i="2"/>
  <c r="T130" i="2"/>
  <c r="T126" i="2"/>
  <c r="T122" i="2"/>
  <c r="T118" i="2"/>
  <c r="T114" i="2"/>
  <c r="T110" i="2"/>
  <c r="T106" i="2"/>
  <c r="T102" i="2"/>
  <c r="T98" i="2"/>
  <c r="T94" i="2"/>
  <c r="T90" i="2"/>
  <c r="T86" i="2"/>
  <c r="T82" i="2"/>
  <c r="T78" i="2"/>
  <c r="T74" i="2"/>
  <c r="T70" i="2"/>
  <c r="T66" i="2"/>
  <c r="T62" i="2"/>
  <c r="T58" i="2"/>
  <c r="T54" i="2"/>
  <c r="T50" i="2"/>
  <c r="T46" i="2"/>
  <c r="T42" i="2"/>
  <c r="T38" i="2"/>
  <c r="T34" i="2"/>
  <c r="T30" i="2"/>
  <c r="T26" i="2"/>
  <c r="T22" i="2"/>
  <c r="T18" i="2"/>
  <c r="T495" i="2"/>
  <c r="T483" i="2"/>
  <c r="T506" i="2"/>
  <c r="T498" i="2"/>
  <c r="T486" i="2"/>
  <c r="T478" i="2"/>
  <c r="T470" i="2"/>
  <c r="T462" i="2"/>
  <c r="T454" i="2"/>
  <c r="T446" i="2"/>
  <c r="T438" i="2"/>
  <c r="T430" i="2"/>
  <c r="T422" i="2"/>
  <c r="T410" i="2"/>
  <c r="T402" i="2"/>
  <c r="T394" i="2"/>
  <c r="T386" i="2"/>
  <c r="T378" i="2"/>
  <c r="T370" i="2"/>
  <c r="T362" i="2"/>
  <c r="T354" i="2"/>
  <c r="T346" i="2"/>
  <c r="T338" i="2"/>
  <c r="T330" i="2"/>
  <c r="T322" i="2"/>
  <c r="T314" i="2"/>
  <c r="T306" i="2"/>
  <c r="T298" i="2"/>
  <c r="T290" i="2"/>
  <c r="T282" i="2"/>
  <c r="T274" i="2"/>
  <c r="T266" i="2"/>
  <c r="T258" i="2"/>
  <c r="T250" i="2"/>
  <c r="T242" i="2"/>
  <c r="T234" i="2"/>
  <c r="T222" i="2"/>
  <c r="T206" i="2"/>
  <c r="T150" i="2"/>
  <c r="T497" i="2"/>
  <c r="T485" i="2"/>
  <c r="T473" i="2"/>
  <c r="T461" i="2"/>
  <c r="T449" i="2"/>
  <c r="T437" i="2"/>
  <c r="T429" i="2"/>
  <c r="T421" i="2"/>
  <c r="T409" i="2"/>
  <c r="T401" i="2"/>
  <c r="T393" i="2"/>
  <c r="T385" i="2"/>
  <c r="T377" i="2"/>
  <c r="T365" i="2"/>
  <c r="T353" i="2"/>
  <c r="T341" i="2"/>
  <c r="T333" i="2"/>
  <c r="T325" i="2"/>
  <c r="T317" i="2"/>
  <c r="T309" i="2"/>
  <c r="T301" i="2"/>
  <c r="T293" i="2"/>
  <c r="T285" i="2"/>
  <c r="T273" i="2"/>
  <c r="T265" i="2"/>
  <c r="T257" i="2"/>
  <c r="T249" i="2"/>
  <c r="T245" i="2"/>
  <c r="T237" i="2"/>
  <c r="T233" i="2"/>
  <c r="T225" i="2"/>
  <c r="T221" i="2"/>
  <c r="T217" i="2"/>
  <c r="T213" i="2"/>
  <c r="T209" i="2"/>
  <c r="T205" i="2"/>
  <c r="T201" i="2"/>
  <c r="T197" i="2"/>
  <c r="T193" i="2"/>
  <c r="T189" i="2"/>
  <c r="T181" i="2"/>
  <c r="T177" i="2"/>
  <c r="T173" i="2"/>
  <c r="T169" i="2"/>
  <c r="T165" i="2"/>
  <c r="T161" i="2"/>
  <c r="T157" i="2"/>
  <c r="T153" i="2"/>
  <c r="T149" i="2"/>
  <c r="T145" i="2"/>
  <c r="T141" i="2"/>
  <c r="T137" i="2"/>
  <c r="T133" i="2"/>
  <c r="T129" i="2"/>
  <c r="T125" i="2"/>
  <c r="T121" i="2"/>
  <c r="T117" i="2"/>
  <c r="T113" i="2"/>
  <c r="T109" i="2"/>
  <c r="T105" i="2"/>
  <c r="T101" i="2"/>
  <c r="T97" i="2"/>
  <c r="T93" i="2"/>
  <c r="T89" i="2"/>
  <c r="T85" i="2"/>
  <c r="T81" i="2"/>
  <c r="T77" i="2"/>
  <c r="T73" i="2"/>
  <c r="T69" i="2"/>
  <c r="T65" i="2"/>
  <c r="T61" i="2"/>
  <c r="T57" i="2"/>
  <c r="T53" i="2"/>
  <c r="T49" i="2"/>
  <c r="T45" i="2"/>
  <c r="T41" i="2"/>
  <c r="T37" i="2"/>
  <c r="T33" i="2"/>
  <c r="T29" i="2"/>
  <c r="T25" i="2"/>
  <c r="T21" i="2"/>
  <c r="T17" i="2"/>
  <c r="T501" i="2"/>
  <c r="T493" i="2"/>
  <c r="T489" i="2"/>
  <c r="T481" i="2"/>
  <c r="T477" i="2"/>
  <c r="T469" i="2"/>
  <c r="T465" i="2"/>
  <c r="T457" i="2"/>
  <c r="T453" i="2"/>
  <c r="T445" i="2"/>
  <c r="T441" i="2"/>
  <c r="T433" i="2"/>
  <c r="T425" i="2"/>
  <c r="T417" i="2"/>
  <c r="T413" i="2"/>
  <c r="T405" i="2"/>
  <c r="T397" i="2"/>
  <c r="T389" i="2"/>
  <c r="T381" i="2"/>
  <c r="T373" i="2"/>
  <c r="T369" i="2"/>
  <c r="T361" i="2"/>
  <c r="T357" i="2"/>
  <c r="T349" i="2"/>
  <c r="T345" i="2"/>
  <c r="T337" i="2"/>
  <c r="T329" i="2"/>
  <c r="T321" i="2"/>
  <c r="T313" i="2"/>
  <c r="T305" i="2"/>
  <c r="T297" i="2"/>
  <c r="T289" i="2"/>
  <c r="T281" i="2"/>
  <c r="T277" i="2"/>
  <c r="T269" i="2"/>
  <c r="T261" i="2"/>
  <c r="T253" i="2"/>
  <c r="T241" i="2"/>
  <c r="T229" i="2"/>
  <c r="T185" i="2"/>
  <c r="T12" i="2"/>
  <c r="T14" i="2"/>
  <c r="T13" i="2"/>
  <c r="T11" i="2"/>
  <c r="Q11" i="6"/>
  <c r="V260" i="6" s="1"/>
  <c r="U165" i="6"/>
  <c r="U252" i="6"/>
  <c r="U235" i="6"/>
  <c r="U214" i="6"/>
  <c r="U197" i="6"/>
  <c r="U180" i="6"/>
  <c r="U163" i="6"/>
  <c r="U147" i="6"/>
  <c r="U126" i="6"/>
  <c r="U110" i="6"/>
  <c r="U93" i="6"/>
  <c r="U82" i="6"/>
  <c r="U66" i="6"/>
  <c r="U51" i="6"/>
  <c r="U36" i="6"/>
  <c r="U20" i="6"/>
  <c r="U255" i="6"/>
  <c r="U240" i="6"/>
  <c r="U225" i="6"/>
  <c r="U210" i="6"/>
  <c r="U199" i="6"/>
  <c r="U184" i="6"/>
  <c r="U169" i="6"/>
  <c r="U152" i="6"/>
  <c r="U138" i="6"/>
  <c r="U121" i="6"/>
  <c r="U106" i="6"/>
  <c r="U94" i="6"/>
  <c r="U73" i="6"/>
  <c r="U56" i="6"/>
  <c r="U40" i="6"/>
  <c r="U23" i="6"/>
  <c r="U182" i="6"/>
  <c r="U251" i="6"/>
  <c r="U230" i="6"/>
  <c r="U213" i="6"/>
  <c r="U196" i="6"/>
  <c r="U179" i="6"/>
  <c r="U162" i="6"/>
  <c r="U141" i="6"/>
  <c r="U125" i="6"/>
  <c r="U109" i="6"/>
  <c r="U92" i="6"/>
  <c r="U77" i="6"/>
  <c r="U62" i="6"/>
  <c r="U50" i="6"/>
  <c r="U35" i="6"/>
  <c r="U19" i="6"/>
  <c r="U254" i="6"/>
  <c r="U239" i="6"/>
  <c r="U224" i="6"/>
  <c r="U209" i="6"/>
  <c r="U194" i="6"/>
  <c r="U183" i="6"/>
  <c r="U168" i="6"/>
  <c r="U151" i="6"/>
  <c r="U137" i="6"/>
  <c r="U120" i="6"/>
  <c r="U105" i="6"/>
  <c r="U89" i="6"/>
  <c r="U72" i="6"/>
  <c r="U55" i="6"/>
  <c r="U39" i="6"/>
  <c r="U22" i="6"/>
  <c r="U149" i="6"/>
  <c r="U246" i="6"/>
  <c r="U229" i="6"/>
  <c r="U212" i="6"/>
  <c r="U195" i="6"/>
  <c r="U173" i="6"/>
  <c r="U157" i="6"/>
  <c r="U140" i="6"/>
  <c r="U124" i="6"/>
  <c r="U108" i="6"/>
  <c r="U91" i="6"/>
  <c r="U76" i="6"/>
  <c r="U61" i="6"/>
  <c r="U45" i="6"/>
  <c r="U34" i="6"/>
  <c r="U18" i="6"/>
  <c r="U250" i="6"/>
  <c r="U238" i="6"/>
  <c r="U223" i="6"/>
  <c r="U208" i="6"/>
  <c r="U193" i="6"/>
  <c r="U178" i="6"/>
  <c r="U167" i="6"/>
  <c r="U150" i="6"/>
  <c r="U136" i="6"/>
  <c r="U119" i="6"/>
  <c r="U104" i="6"/>
  <c r="U88" i="6"/>
  <c r="U71" i="6"/>
  <c r="U54" i="6"/>
  <c r="U33" i="6"/>
  <c r="U17" i="6"/>
  <c r="U220" i="6"/>
  <c r="U245" i="6"/>
  <c r="U228" i="6"/>
  <c r="U211" i="6"/>
  <c r="U189" i="6"/>
  <c r="U172" i="6"/>
  <c r="U156" i="6"/>
  <c r="U139" i="6"/>
  <c r="U123" i="6"/>
  <c r="U107" i="6"/>
  <c r="U90" i="6"/>
  <c r="U75" i="6"/>
  <c r="U60" i="6"/>
  <c r="U44" i="6"/>
  <c r="U29" i="6"/>
  <c r="U13" i="6"/>
  <c r="U249" i="6"/>
  <c r="U234" i="6"/>
  <c r="U222" i="6"/>
  <c r="U207" i="6"/>
  <c r="U192" i="6"/>
  <c r="U177" i="6"/>
  <c r="U161" i="6"/>
  <c r="U146" i="6"/>
  <c r="U135" i="6"/>
  <c r="U118" i="6"/>
  <c r="U103" i="6"/>
  <c r="U87" i="6"/>
  <c r="U70" i="6"/>
  <c r="U49" i="6"/>
  <c r="U32" i="6"/>
  <c r="U16" i="6"/>
  <c r="U244" i="6"/>
  <c r="U227" i="6"/>
  <c r="U205" i="6"/>
  <c r="U188" i="6"/>
  <c r="U171" i="6"/>
  <c r="U155" i="6"/>
  <c r="U122" i="6"/>
  <c r="U101" i="6"/>
  <c r="U86" i="6"/>
  <c r="U74" i="6"/>
  <c r="U59" i="6"/>
  <c r="U43" i="6"/>
  <c r="U28" i="6"/>
  <c r="U12" i="6"/>
  <c r="U248" i="6"/>
  <c r="U233" i="6"/>
  <c r="U218" i="6"/>
  <c r="U206" i="6"/>
  <c r="U191" i="6"/>
  <c r="U176" i="6"/>
  <c r="U160" i="6"/>
  <c r="U145" i="6"/>
  <c r="U134" i="6"/>
  <c r="U114" i="6"/>
  <c r="U102" i="6"/>
  <c r="U81" i="6"/>
  <c r="U65" i="6"/>
  <c r="U48" i="6"/>
  <c r="U31" i="6"/>
  <c r="U15" i="6"/>
  <c r="U133" i="6"/>
  <c r="U259" i="6"/>
  <c r="U243" i="6"/>
  <c r="U221" i="6"/>
  <c r="U204" i="6"/>
  <c r="U187" i="6"/>
  <c r="U166" i="6"/>
  <c r="U154" i="6"/>
  <c r="U132" i="6"/>
  <c r="U117" i="6"/>
  <c r="U100" i="6"/>
  <c r="U85" i="6"/>
  <c r="U69" i="6"/>
  <c r="U58" i="6"/>
  <c r="U42" i="6"/>
  <c r="U27" i="6"/>
  <c r="U247" i="6"/>
  <c r="U232" i="6"/>
  <c r="U217" i="6"/>
  <c r="U202" i="6"/>
  <c r="U190" i="6"/>
  <c r="U175" i="6"/>
  <c r="U159" i="6"/>
  <c r="U144" i="6"/>
  <c r="U129" i="6"/>
  <c r="U113" i="6"/>
  <c r="U97" i="6"/>
  <c r="U80" i="6"/>
  <c r="U64" i="6"/>
  <c r="U47" i="6"/>
  <c r="U30" i="6"/>
  <c r="U14" i="6"/>
  <c r="U258" i="6"/>
  <c r="U237" i="6"/>
  <c r="U203" i="6"/>
  <c r="U116" i="6"/>
  <c r="U99" i="6"/>
  <c r="U84" i="6"/>
  <c r="U68" i="6"/>
  <c r="U53" i="6"/>
  <c r="U38" i="6"/>
  <c r="U26" i="6"/>
  <c r="U257" i="6"/>
  <c r="U242" i="6"/>
  <c r="U231" i="6"/>
  <c r="U216" i="6"/>
  <c r="U201" i="6"/>
  <c r="U186" i="6"/>
  <c r="U174" i="6"/>
  <c r="U158" i="6"/>
  <c r="U143" i="6"/>
  <c r="U128" i="6"/>
  <c r="U112" i="6"/>
  <c r="U96" i="6"/>
  <c r="U79" i="6"/>
  <c r="U63" i="6"/>
  <c r="U46" i="6"/>
  <c r="U25" i="6"/>
  <c r="U131" i="6"/>
  <c r="U253" i="6"/>
  <c r="U236" i="6"/>
  <c r="U219" i="6"/>
  <c r="U198" i="6"/>
  <c r="U181" i="6"/>
  <c r="U164" i="6"/>
  <c r="U148" i="6"/>
  <c r="U130" i="6"/>
  <c r="U115" i="6"/>
  <c r="U98" i="6"/>
  <c r="U83" i="6"/>
  <c r="U67" i="6"/>
  <c r="U52" i="6"/>
  <c r="U37" i="6"/>
  <c r="U21" i="6"/>
  <c r="U256" i="6"/>
  <c r="U241" i="6"/>
  <c r="U226" i="6"/>
  <c r="U215" i="6"/>
  <c r="U200" i="6"/>
  <c r="U185" i="6"/>
  <c r="U170" i="6"/>
  <c r="U153" i="6"/>
  <c r="U142" i="6"/>
  <c r="U127" i="6"/>
  <c r="U111" i="6"/>
  <c r="U95" i="6"/>
  <c r="U78" i="6"/>
  <c r="U57" i="6"/>
  <c r="U41" i="6"/>
  <c r="U24" i="6"/>
  <c r="G511" i="2"/>
  <c r="G510" i="2"/>
  <c r="A3" i="6"/>
  <c r="U11" i="6" l="1"/>
  <c r="A3" i="2"/>
  <c r="O50" i="29" l="1"/>
  <c r="A3" i="11"/>
  <c r="E10" i="6" l="1"/>
  <c r="I11" i="4" l="1"/>
  <c r="E510" i="2" l="1"/>
  <c r="E11" i="30" s="1"/>
  <c r="I18" i="30" l="1"/>
  <c r="I17" i="30"/>
  <c r="D12" i="30"/>
  <c r="D11" i="30"/>
  <c r="C8" i="30"/>
  <c r="C4" i="30"/>
  <c r="K19" i="30" l="1"/>
  <c r="D13" i="30"/>
  <c r="I19" i="30"/>
  <c r="C8" i="6" l="1"/>
  <c r="F8" i="6" l="1" a="1"/>
  <c r="F8" i="6" s="1"/>
  <c r="N10" i="6" a="1"/>
  <c r="N10" i="6" s="1"/>
  <c r="O10" i="6" s="1"/>
  <c r="W10" i="6" s="1"/>
  <c r="Y10" i="6" s="1"/>
  <c r="Q260" i="6"/>
  <c r="U10" i="6"/>
  <c r="N15" i="6" a="1"/>
  <c r="N15" i="6" s="1"/>
  <c r="O15" i="6" s="1"/>
  <c r="W15" i="6" s="1"/>
  <c r="N20" i="6" a="1"/>
  <c r="N20" i="6" s="1"/>
  <c r="O20" i="6" s="1"/>
  <c r="W20" i="6" s="1"/>
  <c r="N26" i="6" a="1"/>
  <c r="N26" i="6" s="1"/>
  <c r="O26" i="6" s="1"/>
  <c r="W26" i="6" s="1"/>
  <c r="N31" i="6" a="1"/>
  <c r="N31" i="6" s="1"/>
  <c r="O31" i="6" s="1"/>
  <c r="W31" i="6" s="1"/>
  <c r="N36" i="6" a="1"/>
  <c r="N36" i="6" s="1"/>
  <c r="O36" i="6" s="1"/>
  <c r="W36" i="6" s="1"/>
  <c r="N42" i="6" a="1"/>
  <c r="N42" i="6" s="1"/>
  <c r="O42" i="6" s="1"/>
  <c r="W42" i="6" s="1"/>
  <c r="N47" i="6" a="1"/>
  <c r="N47" i="6" s="1"/>
  <c r="O47" i="6" s="1"/>
  <c r="W47" i="6" s="1"/>
  <c r="N60" i="6" a="1"/>
  <c r="N60" i="6" s="1"/>
  <c r="O60" i="6" s="1"/>
  <c r="W60" i="6" s="1"/>
  <c r="N66" i="6" a="1"/>
  <c r="N66" i="6" s="1"/>
  <c r="O66" i="6" s="1"/>
  <c r="W66" i="6" s="1"/>
  <c r="N73" i="6" a="1"/>
  <c r="N73" i="6" s="1"/>
  <c r="O73" i="6" s="1"/>
  <c r="W73" i="6" s="1"/>
  <c r="N80" i="6" a="1"/>
  <c r="N80" i="6" s="1"/>
  <c r="O80" i="6" s="1"/>
  <c r="W80" i="6" s="1"/>
  <c r="N86" i="6" a="1"/>
  <c r="N86" i="6" s="1"/>
  <c r="O86" i="6" s="1"/>
  <c r="W86" i="6" s="1"/>
  <c r="N93" i="6" a="1"/>
  <c r="N93" i="6" s="1"/>
  <c r="O93" i="6" s="1"/>
  <c r="W93" i="6" s="1"/>
  <c r="N99" i="6" a="1"/>
  <c r="N99" i="6" s="1"/>
  <c r="O99" i="6" s="1"/>
  <c r="W99" i="6" s="1"/>
  <c r="N112" i="6" a="1"/>
  <c r="N112" i="6" s="1"/>
  <c r="O112" i="6" s="1"/>
  <c r="W112" i="6" s="1"/>
  <c r="N118" i="6" a="1"/>
  <c r="N118" i="6" s="1"/>
  <c r="O118" i="6" s="1"/>
  <c r="W118" i="6" s="1"/>
  <c r="N125" i="6" a="1"/>
  <c r="N125" i="6" s="1"/>
  <c r="O125" i="6" s="1"/>
  <c r="W125" i="6" s="1"/>
  <c r="N131" i="6" a="1"/>
  <c r="N131" i="6" s="1"/>
  <c r="O131" i="6" s="1"/>
  <c r="W131" i="6" s="1"/>
  <c r="N144" i="6" a="1"/>
  <c r="N144" i="6" s="1"/>
  <c r="O144" i="6" s="1"/>
  <c r="W144" i="6" s="1"/>
  <c r="N150" i="6" a="1"/>
  <c r="N150" i="6" s="1"/>
  <c r="O150" i="6" s="1"/>
  <c r="W150" i="6" s="1"/>
  <c r="N155" i="6" a="1"/>
  <c r="N155" i="6" s="1"/>
  <c r="O155" i="6" s="1"/>
  <c r="W155" i="6" s="1"/>
  <c r="N168" i="6" a="1"/>
  <c r="N168" i="6" s="1"/>
  <c r="O168" i="6" s="1"/>
  <c r="W168" i="6" s="1"/>
  <c r="N174" i="6" a="1"/>
  <c r="N174" i="6" s="1"/>
  <c r="O174" i="6" s="1"/>
  <c r="W174" i="6" s="1"/>
  <c r="N179" i="6" a="1"/>
  <c r="N179" i="6" s="1"/>
  <c r="O179" i="6" s="1"/>
  <c r="W179" i="6" s="1"/>
  <c r="N192" i="6" a="1"/>
  <c r="N192" i="6" s="1"/>
  <c r="O192" i="6" s="1"/>
  <c r="W192" i="6" s="1"/>
  <c r="N198" i="6" a="1"/>
  <c r="N198" i="6" s="1"/>
  <c r="O198" i="6" s="1"/>
  <c r="W198" i="6" s="1"/>
  <c r="N212" i="6" a="1"/>
  <c r="N212" i="6" s="1"/>
  <c r="O212" i="6" s="1"/>
  <c r="W212" i="6" s="1"/>
  <c r="N218" i="6" a="1"/>
  <c r="N218" i="6" s="1"/>
  <c r="O218" i="6" s="1"/>
  <c r="W218" i="6" s="1"/>
  <c r="N225" i="6" a="1"/>
  <c r="N225" i="6" s="1"/>
  <c r="O225" i="6" s="1"/>
  <c r="W225" i="6" s="1"/>
  <c r="N231" i="6" a="1"/>
  <c r="N231" i="6" s="1"/>
  <c r="O231" i="6" s="1"/>
  <c r="W231" i="6" s="1"/>
  <c r="N244" i="6" a="1"/>
  <c r="N244" i="6" s="1"/>
  <c r="O244" i="6" s="1"/>
  <c r="W244" i="6" s="1"/>
  <c r="N250" i="6" a="1"/>
  <c r="N250" i="6" s="1"/>
  <c r="O250" i="6" s="1"/>
  <c r="W250" i="6" s="1"/>
  <c r="N257" i="6" a="1"/>
  <c r="N257" i="6" s="1"/>
  <c r="O257" i="6" s="1"/>
  <c r="W257" i="6" s="1"/>
  <c r="N52" i="6" a="1"/>
  <c r="N52" i="6" s="1"/>
  <c r="O52" i="6" s="1"/>
  <c r="W52" i="6" s="1"/>
  <c r="N85" i="6" a="1"/>
  <c r="N85" i="6" s="1"/>
  <c r="O85" i="6" s="1"/>
  <c r="W85" i="6" s="1"/>
  <c r="N136" i="6" a="1"/>
  <c r="N136" i="6" s="1"/>
  <c r="O136" i="6" s="1"/>
  <c r="W136" i="6" s="1"/>
  <c r="N184" i="6" a="1"/>
  <c r="N184" i="6" s="1"/>
  <c r="O184" i="6" s="1"/>
  <c r="W184" i="6" s="1"/>
  <c r="N242" i="6" a="1"/>
  <c r="N242" i="6" s="1"/>
  <c r="O242" i="6" s="1"/>
  <c r="W242" i="6" s="1"/>
  <c r="N16" i="6" a="1"/>
  <c r="N16" i="6" s="1"/>
  <c r="O16" i="6" s="1"/>
  <c r="W16" i="6" s="1"/>
  <c r="N21" i="6" a="1"/>
  <c r="N21" i="6" s="1"/>
  <c r="O21" i="6" s="1"/>
  <c r="W21" i="6" s="1"/>
  <c r="N32" i="6" a="1"/>
  <c r="N32" i="6" s="1"/>
  <c r="O32" i="6" s="1"/>
  <c r="W32" i="6" s="1"/>
  <c r="N37" i="6" a="1"/>
  <c r="N37" i="6" s="1"/>
  <c r="O37" i="6" s="1"/>
  <c r="W37" i="6" s="1"/>
  <c r="N48" i="6" a="1"/>
  <c r="N48" i="6" s="1"/>
  <c r="O48" i="6" s="1"/>
  <c r="W48" i="6" s="1"/>
  <c r="N54" i="6" a="1"/>
  <c r="N54" i="6" s="1"/>
  <c r="O54" i="6" s="1"/>
  <c r="W54" i="6" s="1"/>
  <c r="N61" i="6" a="1"/>
  <c r="N61" i="6" s="1"/>
  <c r="O61" i="6" s="1"/>
  <c r="W61" i="6" s="1"/>
  <c r="N67" i="6" a="1"/>
  <c r="N67" i="6" s="1"/>
  <c r="O67" i="6" s="1"/>
  <c r="W67" i="6" s="1"/>
  <c r="N74" i="6" a="1"/>
  <c r="N74" i="6" s="1"/>
  <c r="O74" i="6" s="1"/>
  <c r="W74" i="6" s="1"/>
  <c r="N81" i="6" a="1"/>
  <c r="N81" i="6" s="1"/>
  <c r="O81" i="6" s="1"/>
  <c r="W81" i="6" s="1"/>
  <c r="N87" i="6" a="1"/>
  <c r="N87" i="6" s="1"/>
  <c r="O87" i="6" s="1"/>
  <c r="W87" i="6" s="1"/>
  <c r="N100" i="6" a="1"/>
  <c r="N100" i="6" s="1"/>
  <c r="O100" i="6" s="1"/>
  <c r="W100" i="6" s="1"/>
  <c r="N106" i="6" a="1"/>
  <c r="N106" i="6" s="1"/>
  <c r="O106" i="6" s="1"/>
  <c r="W106" i="6" s="1"/>
  <c r="N113" i="6" a="1"/>
  <c r="N113" i="6" s="1"/>
  <c r="O113" i="6" s="1"/>
  <c r="W113" i="6" s="1"/>
  <c r="N119" i="6" a="1"/>
  <c r="N119" i="6" s="1"/>
  <c r="O119" i="6" s="1"/>
  <c r="W119" i="6" s="1"/>
  <c r="N132" i="6" a="1"/>
  <c r="N132" i="6" s="1"/>
  <c r="O132" i="6" s="1"/>
  <c r="W132" i="6" s="1"/>
  <c r="N138" i="6" a="1"/>
  <c r="N138" i="6" s="1"/>
  <c r="O138" i="6" s="1"/>
  <c r="W138" i="6" s="1"/>
  <c r="N145" i="6" a="1"/>
  <c r="N145" i="6" s="1"/>
  <c r="O145" i="6" s="1"/>
  <c r="W145" i="6" s="1"/>
  <c r="N151" i="6" a="1"/>
  <c r="N151" i="6" s="1"/>
  <c r="O151" i="6" s="1"/>
  <c r="W151" i="6" s="1"/>
  <c r="N156" i="6" a="1"/>
  <c r="N156" i="6" s="1"/>
  <c r="O156" i="6" s="1"/>
  <c r="W156" i="6" s="1"/>
  <c r="N162" i="6" a="1"/>
  <c r="N162" i="6" s="1"/>
  <c r="O162" i="6" s="1"/>
  <c r="W162" i="6" s="1"/>
  <c r="N169" i="6" a="1"/>
  <c r="N169" i="6" s="1"/>
  <c r="O169" i="6" s="1"/>
  <c r="W169" i="6" s="1"/>
  <c r="N175" i="6" a="1"/>
  <c r="N175" i="6" s="1"/>
  <c r="O175" i="6" s="1"/>
  <c r="W175" i="6" s="1"/>
  <c r="N180" i="6" a="1"/>
  <c r="N180" i="6" s="1"/>
  <c r="O180" i="6" s="1"/>
  <c r="W180" i="6" s="1"/>
  <c r="N186" i="6" a="1"/>
  <c r="N186" i="6" s="1"/>
  <c r="O186" i="6" s="1"/>
  <c r="W186" i="6" s="1"/>
  <c r="N193" i="6" a="1"/>
  <c r="N193" i="6" s="1"/>
  <c r="O193" i="6" s="1"/>
  <c r="W193" i="6" s="1"/>
  <c r="N199" i="6" a="1"/>
  <c r="N199" i="6" s="1"/>
  <c r="O199" i="6" s="1"/>
  <c r="W199" i="6" s="1"/>
  <c r="N206" i="6" a="1"/>
  <c r="N206" i="6" s="1"/>
  <c r="O206" i="6" s="1"/>
  <c r="W206" i="6" s="1"/>
  <c r="N213" i="6" a="1"/>
  <c r="N213" i="6" s="1"/>
  <c r="O213" i="6" s="1"/>
  <c r="W213" i="6" s="1"/>
  <c r="N219" i="6" a="1"/>
  <c r="N219" i="6" s="1"/>
  <c r="O219" i="6" s="1"/>
  <c r="W219" i="6" s="1"/>
  <c r="N232" i="6" a="1"/>
  <c r="N232" i="6" s="1"/>
  <c r="O232" i="6" s="1"/>
  <c r="W232" i="6" s="1"/>
  <c r="N238" i="6" a="1"/>
  <c r="N238" i="6" s="1"/>
  <c r="O238" i="6" s="1"/>
  <c r="W238" i="6" s="1"/>
  <c r="N245" i="6" a="1"/>
  <c r="N245" i="6" s="1"/>
  <c r="O245" i="6" s="1"/>
  <c r="W245" i="6" s="1"/>
  <c r="N251" i="6" a="1"/>
  <c r="N251" i="6" s="1"/>
  <c r="O251" i="6" s="1"/>
  <c r="W251" i="6" s="1"/>
  <c r="N25" i="6" a="1"/>
  <c r="N25" i="6" s="1"/>
  <c r="O25" i="6" s="1"/>
  <c r="W25" i="6" s="1"/>
  <c r="N160" i="6" a="1"/>
  <c r="N160" i="6" s="1"/>
  <c r="O160" i="6" s="1"/>
  <c r="W160" i="6" s="1"/>
  <c r="N223" i="6" a="1"/>
  <c r="N223" i="6" s="1"/>
  <c r="O223" i="6" s="1"/>
  <c r="W223" i="6" s="1"/>
  <c r="N17" i="6" a="1"/>
  <c r="N17" i="6" s="1"/>
  <c r="O17" i="6" s="1"/>
  <c r="W17" i="6" s="1"/>
  <c r="N33" i="6" a="1"/>
  <c r="N33" i="6" s="1"/>
  <c r="O33" i="6" s="1"/>
  <c r="W33" i="6" s="1"/>
  <c r="N49" i="6" a="1"/>
  <c r="N49" i="6" s="1"/>
  <c r="O49" i="6" s="1"/>
  <c r="W49" i="6" s="1"/>
  <c r="N55" i="6" a="1"/>
  <c r="N55" i="6" s="1"/>
  <c r="O55" i="6" s="1"/>
  <c r="W55" i="6" s="1"/>
  <c r="N68" i="6" a="1"/>
  <c r="N68" i="6" s="1"/>
  <c r="O68" i="6" s="1"/>
  <c r="W68" i="6" s="1"/>
  <c r="N75" i="6" a="1"/>
  <c r="N75" i="6" s="1"/>
  <c r="O75" i="6" s="1"/>
  <c r="W75" i="6" s="1"/>
  <c r="N88" i="6" a="1"/>
  <c r="N88" i="6" s="1"/>
  <c r="O88" i="6" s="1"/>
  <c r="W88" i="6" s="1"/>
  <c r="N94" i="6" a="1"/>
  <c r="N94" i="6" s="1"/>
  <c r="O94" i="6" s="1"/>
  <c r="W94" i="6" s="1"/>
  <c r="N101" i="6" a="1"/>
  <c r="N101" i="6" s="1"/>
  <c r="O101" i="6" s="1"/>
  <c r="W101" i="6" s="1"/>
  <c r="N107" i="6" a="1"/>
  <c r="N107" i="6" s="1"/>
  <c r="O107" i="6" s="1"/>
  <c r="W107" i="6" s="1"/>
  <c r="N120" i="6" a="1"/>
  <c r="N120" i="6" s="1"/>
  <c r="O120" i="6" s="1"/>
  <c r="W120" i="6" s="1"/>
  <c r="N126" i="6" a="1"/>
  <c r="N126" i="6" s="1"/>
  <c r="O126" i="6" s="1"/>
  <c r="W126" i="6" s="1"/>
  <c r="N133" i="6" a="1"/>
  <c r="N133" i="6" s="1"/>
  <c r="O133" i="6" s="1"/>
  <c r="W133" i="6" s="1"/>
  <c r="N139" i="6" a="1"/>
  <c r="N139" i="6" s="1"/>
  <c r="O139" i="6" s="1"/>
  <c r="W139" i="6" s="1"/>
  <c r="N152" i="6" a="1"/>
  <c r="N152" i="6" s="1"/>
  <c r="O152" i="6" s="1"/>
  <c r="W152" i="6" s="1"/>
  <c r="N157" i="6" a="1"/>
  <c r="N157" i="6" s="1"/>
  <c r="O157" i="6" s="1"/>
  <c r="W157" i="6" s="1"/>
  <c r="N163" i="6" a="1"/>
  <c r="N163" i="6" s="1"/>
  <c r="O163" i="6" s="1"/>
  <c r="W163" i="6" s="1"/>
  <c r="N176" i="6" a="1"/>
  <c r="N176" i="6" s="1"/>
  <c r="O176" i="6" s="1"/>
  <c r="W176" i="6" s="1"/>
  <c r="N181" i="6" a="1"/>
  <c r="N181" i="6" s="1"/>
  <c r="O181" i="6" s="1"/>
  <c r="W181" i="6" s="1"/>
  <c r="N187" i="6" a="1"/>
  <c r="N187" i="6" s="1"/>
  <c r="O187" i="6" s="1"/>
  <c r="W187" i="6" s="1"/>
  <c r="N200" i="6" a="1"/>
  <c r="N200" i="6" s="1"/>
  <c r="O200" i="6" s="1"/>
  <c r="W200" i="6" s="1"/>
  <c r="N207" i="6" a="1"/>
  <c r="N207" i="6" s="1"/>
  <c r="O207" i="6" s="1"/>
  <c r="W207" i="6" s="1"/>
  <c r="N220" i="6" a="1"/>
  <c r="N220" i="6" s="1"/>
  <c r="O220" i="6" s="1"/>
  <c r="W220" i="6" s="1"/>
  <c r="N226" i="6" a="1"/>
  <c r="N226" i="6" s="1"/>
  <c r="O226" i="6" s="1"/>
  <c r="W226" i="6" s="1"/>
  <c r="N233" i="6" a="1"/>
  <c r="N233" i="6" s="1"/>
  <c r="O233" i="6" s="1"/>
  <c r="W233" i="6" s="1"/>
  <c r="N239" i="6" a="1"/>
  <c r="N239" i="6" s="1"/>
  <c r="O239" i="6" s="1"/>
  <c r="W239" i="6" s="1"/>
  <c r="N252" i="6" a="1"/>
  <c r="N252" i="6" s="1"/>
  <c r="O252" i="6" s="1"/>
  <c r="W252" i="6" s="1"/>
  <c r="N258" i="6" a="1"/>
  <c r="N258" i="6" s="1"/>
  <c r="O258" i="6" s="1"/>
  <c r="W258" i="6" s="1"/>
  <c r="N78" i="6" a="1"/>
  <c r="N78" i="6" s="1"/>
  <c r="O78" i="6" s="1"/>
  <c r="W78" i="6" s="1"/>
  <c r="N117" i="6" a="1"/>
  <c r="N117" i="6" s="1"/>
  <c r="O117" i="6" s="1"/>
  <c r="W117" i="6" s="1"/>
  <c r="N190" i="6" a="1"/>
  <c r="N190" i="6" s="1"/>
  <c r="O190" i="6" s="1"/>
  <c r="W190" i="6" s="1"/>
  <c r="N236" i="6" a="1"/>
  <c r="N236" i="6" s="1"/>
  <c r="O236" i="6" s="1"/>
  <c r="W236" i="6" s="1"/>
  <c r="N11" i="6" a="1"/>
  <c r="N11" i="6" s="1"/>
  <c r="O11" i="6" s="1"/>
  <c r="W11" i="6" s="1"/>
  <c r="N22" i="6" a="1"/>
  <c r="N22" i="6" s="1"/>
  <c r="O22" i="6" s="1"/>
  <c r="W22" i="6" s="1"/>
  <c r="N27" i="6" a="1"/>
  <c r="N27" i="6" s="1"/>
  <c r="O27" i="6" s="1"/>
  <c r="W27" i="6" s="1"/>
  <c r="N38" i="6" a="1"/>
  <c r="N38" i="6" s="1"/>
  <c r="O38" i="6" s="1"/>
  <c r="W38" i="6" s="1"/>
  <c r="N43" i="6" a="1"/>
  <c r="N43" i="6" s="1"/>
  <c r="O43" i="6" s="1"/>
  <c r="W43" i="6" s="1"/>
  <c r="N56" i="6" a="1"/>
  <c r="N56" i="6" s="1"/>
  <c r="O56" i="6" s="1"/>
  <c r="W56" i="6" s="1"/>
  <c r="N62" i="6" a="1"/>
  <c r="N62" i="6" s="1"/>
  <c r="O62" i="6" s="1"/>
  <c r="W62" i="6" s="1"/>
  <c r="N69" i="6" a="1"/>
  <c r="N69" i="6" s="1"/>
  <c r="O69" i="6" s="1"/>
  <c r="W69" i="6" s="1"/>
  <c r="N76" i="6" a="1"/>
  <c r="N76" i="6" s="1"/>
  <c r="O76" i="6" s="1"/>
  <c r="W76" i="6" s="1"/>
  <c r="N82" i="6" a="1"/>
  <c r="N82" i="6" s="1"/>
  <c r="O82" i="6" s="1"/>
  <c r="W82" i="6" s="1"/>
  <c r="N89" i="6" a="1"/>
  <c r="N89" i="6" s="1"/>
  <c r="O89" i="6" s="1"/>
  <c r="W89" i="6" s="1"/>
  <c r="N95" i="6" a="1"/>
  <c r="N95" i="6" s="1"/>
  <c r="O95" i="6" s="1"/>
  <c r="W95" i="6" s="1"/>
  <c r="N108" i="6" a="1"/>
  <c r="N108" i="6" s="1"/>
  <c r="O108" i="6" s="1"/>
  <c r="W108" i="6" s="1"/>
  <c r="N114" i="6" a="1"/>
  <c r="N114" i="6" s="1"/>
  <c r="O114" i="6" s="1"/>
  <c r="W114" i="6" s="1"/>
  <c r="N121" i="6" a="1"/>
  <c r="N121" i="6" s="1"/>
  <c r="O121" i="6" s="1"/>
  <c r="W121" i="6" s="1"/>
  <c r="N127" i="6" a="1"/>
  <c r="N127" i="6" s="1"/>
  <c r="O127" i="6" s="1"/>
  <c r="W127" i="6" s="1"/>
  <c r="N140" i="6" a="1"/>
  <c r="N140" i="6" s="1"/>
  <c r="O140" i="6" s="1"/>
  <c r="W140" i="6" s="1"/>
  <c r="N146" i="6" a="1"/>
  <c r="N146" i="6" s="1"/>
  <c r="O146" i="6" s="1"/>
  <c r="W146" i="6" s="1"/>
  <c r="N153" i="6" a="1"/>
  <c r="N153" i="6" s="1"/>
  <c r="O153" i="6" s="1"/>
  <c r="W153" i="6" s="1"/>
  <c r="N164" i="6" a="1"/>
  <c r="N164" i="6" s="1"/>
  <c r="O164" i="6" s="1"/>
  <c r="W164" i="6" s="1"/>
  <c r="N170" i="6" a="1"/>
  <c r="N170" i="6" s="1"/>
  <c r="O170" i="6" s="1"/>
  <c r="W170" i="6" s="1"/>
  <c r="N177" i="6" a="1"/>
  <c r="N177" i="6" s="1"/>
  <c r="O177" i="6" s="1"/>
  <c r="W177" i="6" s="1"/>
  <c r="N188" i="6" a="1"/>
  <c r="N188" i="6" s="1"/>
  <c r="O188" i="6" s="1"/>
  <c r="W188" i="6" s="1"/>
  <c r="N194" i="6" a="1"/>
  <c r="N194" i="6" s="1"/>
  <c r="O194" i="6" s="1"/>
  <c r="W194" i="6" s="1"/>
  <c r="N201" i="6" a="1"/>
  <c r="N201" i="6" s="1"/>
  <c r="O201" i="6" s="1"/>
  <c r="W201" i="6" s="1"/>
  <c r="N208" i="6" a="1"/>
  <c r="N208" i="6" s="1"/>
  <c r="O208" i="6" s="1"/>
  <c r="W208" i="6" s="1"/>
  <c r="N214" i="6" a="1"/>
  <c r="N214" i="6" s="1"/>
  <c r="O214" i="6" s="1"/>
  <c r="W214" i="6" s="1"/>
  <c r="N221" i="6" a="1"/>
  <c r="N221" i="6" s="1"/>
  <c r="O221" i="6" s="1"/>
  <c r="W221" i="6" s="1"/>
  <c r="N227" i="6" a="1"/>
  <c r="N227" i="6" s="1"/>
  <c r="O227" i="6" s="1"/>
  <c r="W227" i="6" s="1"/>
  <c r="N240" i="6" a="1"/>
  <c r="N240" i="6" s="1"/>
  <c r="O240" i="6" s="1"/>
  <c r="W240" i="6" s="1"/>
  <c r="N246" i="6" a="1"/>
  <c r="N246" i="6" s="1"/>
  <c r="O246" i="6" s="1"/>
  <c r="W246" i="6" s="1"/>
  <c r="N253" i="6" a="1"/>
  <c r="N253" i="6" s="1"/>
  <c r="O253" i="6" s="1"/>
  <c r="W253" i="6" s="1"/>
  <c r="N259" i="6" a="1"/>
  <c r="N259" i="6" s="1"/>
  <c r="O259" i="6" s="1"/>
  <c r="W259" i="6" s="1"/>
  <c r="N65" i="6" a="1"/>
  <c r="N65" i="6" s="1"/>
  <c r="O65" i="6" s="1"/>
  <c r="W65" i="6" s="1"/>
  <c r="N110" i="6" a="1"/>
  <c r="N110" i="6" s="1"/>
  <c r="O110" i="6" s="1"/>
  <c r="W110" i="6" s="1"/>
  <c r="N166" i="6" a="1"/>
  <c r="N166" i="6" s="1"/>
  <c r="O166" i="6" s="1"/>
  <c r="W166" i="6" s="1"/>
  <c r="N210" i="6" a="1"/>
  <c r="N210" i="6" s="1"/>
  <c r="O210" i="6" s="1"/>
  <c r="W210" i="6" s="1"/>
  <c r="N12" i="6" a="1"/>
  <c r="N12" i="6" s="1"/>
  <c r="O12" i="6" s="1"/>
  <c r="W12" i="6" s="1"/>
  <c r="N18" i="6" a="1"/>
  <c r="N18" i="6" s="1"/>
  <c r="O18" i="6" s="1"/>
  <c r="W18" i="6" s="1"/>
  <c r="N23" i="6" a="1"/>
  <c r="N23" i="6" s="1"/>
  <c r="O23" i="6" s="1"/>
  <c r="W23" i="6" s="1"/>
  <c r="N28" i="6" a="1"/>
  <c r="N28" i="6" s="1"/>
  <c r="O28" i="6" s="1"/>
  <c r="W28" i="6" s="1"/>
  <c r="N34" i="6" a="1"/>
  <c r="N34" i="6" s="1"/>
  <c r="O34" i="6" s="1"/>
  <c r="W34" i="6" s="1"/>
  <c r="N39" i="6" a="1"/>
  <c r="N39" i="6" s="1"/>
  <c r="O39" i="6" s="1"/>
  <c r="W39" i="6" s="1"/>
  <c r="N44" i="6" a="1"/>
  <c r="N44" i="6" s="1"/>
  <c r="O44" i="6" s="1"/>
  <c r="W44" i="6" s="1"/>
  <c r="N50" i="6" a="1"/>
  <c r="N50" i="6" s="1"/>
  <c r="O50" i="6" s="1"/>
  <c r="W50" i="6" s="1"/>
  <c r="N57" i="6" a="1"/>
  <c r="N57" i="6" s="1"/>
  <c r="O57" i="6" s="1"/>
  <c r="W57" i="6" s="1"/>
  <c r="N63" i="6" a="1"/>
  <c r="N63" i="6" s="1"/>
  <c r="O63" i="6" s="1"/>
  <c r="W63" i="6" s="1"/>
  <c r="N77" i="6" a="1"/>
  <c r="N77" i="6" s="1"/>
  <c r="O77" i="6" s="1"/>
  <c r="W77" i="6" s="1"/>
  <c r="N83" i="6" a="1"/>
  <c r="N83" i="6" s="1"/>
  <c r="O83" i="6" s="1"/>
  <c r="W83" i="6" s="1"/>
  <c r="N96" i="6" a="1"/>
  <c r="N96" i="6" s="1"/>
  <c r="O96" i="6" s="1"/>
  <c r="W96" i="6" s="1"/>
  <c r="N102" i="6" a="1"/>
  <c r="N102" i="6" s="1"/>
  <c r="O102" i="6" s="1"/>
  <c r="W102" i="6" s="1"/>
  <c r="N109" i="6" a="1"/>
  <c r="N109" i="6" s="1"/>
  <c r="O109" i="6" s="1"/>
  <c r="W109" i="6" s="1"/>
  <c r="N115" i="6" a="1"/>
  <c r="N115" i="6" s="1"/>
  <c r="O115" i="6" s="1"/>
  <c r="W115" i="6" s="1"/>
  <c r="N128" i="6" a="1"/>
  <c r="N128" i="6" s="1"/>
  <c r="O128" i="6" s="1"/>
  <c r="W128" i="6" s="1"/>
  <c r="N134" i="6" a="1"/>
  <c r="N134" i="6" s="1"/>
  <c r="O134" i="6" s="1"/>
  <c r="W134" i="6" s="1"/>
  <c r="N141" i="6" a="1"/>
  <c r="N141" i="6" s="1"/>
  <c r="O141" i="6" s="1"/>
  <c r="W141" i="6" s="1"/>
  <c r="N147" i="6" a="1"/>
  <c r="N147" i="6" s="1"/>
  <c r="O147" i="6" s="1"/>
  <c r="W147" i="6" s="1"/>
  <c r="N158" i="6" a="1"/>
  <c r="N158" i="6" s="1"/>
  <c r="O158" i="6" s="1"/>
  <c r="W158" i="6" s="1"/>
  <c r="N165" i="6" a="1"/>
  <c r="N165" i="6" s="1"/>
  <c r="O165" i="6" s="1"/>
  <c r="W165" i="6" s="1"/>
  <c r="N171" i="6" a="1"/>
  <c r="N171" i="6" s="1"/>
  <c r="O171" i="6" s="1"/>
  <c r="W171" i="6" s="1"/>
  <c r="N182" i="6" a="1"/>
  <c r="N182" i="6" s="1"/>
  <c r="O182" i="6" s="1"/>
  <c r="W182" i="6" s="1"/>
  <c r="N189" i="6" a="1"/>
  <c r="N189" i="6" s="1"/>
  <c r="O189" i="6" s="1"/>
  <c r="W189" i="6" s="1"/>
  <c r="N195" i="6" a="1"/>
  <c r="N195" i="6" s="1"/>
  <c r="O195" i="6" s="1"/>
  <c r="W195" i="6" s="1"/>
  <c r="N202" i="6" a="1"/>
  <c r="N202" i="6" s="1"/>
  <c r="O202" i="6" s="1"/>
  <c r="W202" i="6" s="1"/>
  <c r="N209" i="6" a="1"/>
  <c r="N209" i="6" s="1"/>
  <c r="O209" i="6" s="1"/>
  <c r="W209" i="6" s="1"/>
  <c r="N215" i="6" a="1"/>
  <c r="N215" i="6" s="1"/>
  <c r="O215" i="6" s="1"/>
  <c r="W215" i="6" s="1"/>
  <c r="N228" i="6" a="1"/>
  <c r="N228" i="6" s="1"/>
  <c r="O228" i="6" s="1"/>
  <c r="W228" i="6" s="1"/>
  <c r="N234" i="6" a="1"/>
  <c r="N234" i="6" s="1"/>
  <c r="O234" i="6" s="1"/>
  <c r="W234" i="6" s="1"/>
  <c r="N241" i="6" a="1"/>
  <c r="N241" i="6" s="1"/>
  <c r="O241" i="6" s="1"/>
  <c r="W241" i="6" s="1"/>
  <c r="N247" i="6" a="1"/>
  <c r="N247" i="6" s="1"/>
  <c r="O247" i="6" s="1"/>
  <c r="W247" i="6" s="1"/>
  <c r="N58" i="6" a="1"/>
  <c r="N58" i="6" s="1"/>
  <c r="O58" i="6" s="1"/>
  <c r="W58" i="6" s="1"/>
  <c r="N104" i="6" a="1"/>
  <c r="N104" i="6" s="1"/>
  <c r="O104" i="6" s="1"/>
  <c r="W104" i="6" s="1"/>
  <c r="N149" i="6" a="1"/>
  <c r="N149" i="6" s="1"/>
  <c r="O149" i="6" s="1"/>
  <c r="W149" i="6" s="1"/>
  <c r="N197" i="6" a="1"/>
  <c r="N197" i="6" s="1"/>
  <c r="O197" i="6" s="1"/>
  <c r="W197" i="6" s="1"/>
  <c r="N249" i="6" a="1"/>
  <c r="N249" i="6" s="1"/>
  <c r="O249" i="6" s="1"/>
  <c r="W249" i="6" s="1"/>
  <c r="N13" i="6" a="1"/>
  <c r="N13" i="6" s="1"/>
  <c r="O13" i="6" s="1"/>
  <c r="W13" i="6" s="1"/>
  <c r="N24" i="6" a="1"/>
  <c r="N24" i="6" s="1"/>
  <c r="O24" i="6" s="1"/>
  <c r="W24" i="6" s="1"/>
  <c r="N29" i="6" a="1"/>
  <c r="N29" i="6" s="1"/>
  <c r="O29" i="6" s="1"/>
  <c r="W29" i="6" s="1"/>
  <c r="N40" i="6" a="1"/>
  <c r="N40" i="6" s="1"/>
  <c r="O40" i="6" s="1"/>
  <c r="W40" i="6" s="1"/>
  <c r="N45" i="6" a="1"/>
  <c r="N45" i="6" s="1"/>
  <c r="O45" i="6" s="1"/>
  <c r="W45" i="6" s="1"/>
  <c r="N51" i="6" a="1"/>
  <c r="N51" i="6" s="1"/>
  <c r="O51" i="6" s="1"/>
  <c r="W51" i="6" s="1"/>
  <c r="N64" i="6" a="1"/>
  <c r="N64" i="6" s="1"/>
  <c r="O64" i="6" s="1"/>
  <c r="W64" i="6" s="1"/>
  <c r="N70" i="6" a="1"/>
  <c r="N70" i="6" s="1"/>
  <c r="O70" i="6" s="1"/>
  <c r="W70" i="6" s="1"/>
  <c r="N84" i="6" a="1"/>
  <c r="N84" i="6" s="1"/>
  <c r="O84" i="6" s="1"/>
  <c r="W84" i="6" s="1"/>
  <c r="N90" i="6" a="1"/>
  <c r="N90" i="6" s="1"/>
  <c r="O90" i="6" s="1"/>
  <c r="W90" i="6" s="1"/>
  <c r="N97" i="6" a="1"/>
  <c r="N97" i="6" s="1"/>
  <c r="O97" i="6" s="1"/>
  <c r="W97" i="6" s="1"/>
  <c r="N103" i="6" a="1"/>
  <c r="N103" i="6" s="1"/>
  <c r="O103" i="6" s="1"/>
  <c r="W103" i="6" s="1"/>
  <c r="N116" i="6" a="1"/>
  <c r="N116" i="6" s="1"/>
  <c r="O116" i="6" s="1"/>
  <c r="W116" i="6" s="1"/>
  <c r="N122" i="6" a="1"/>
  <c r="N122" i="6" s="1"/>
  <c r="O122" i="6" s="1"/>
  <c r="W122" i="6" s="1"/>
  <c r="N129" i="6" a="1"/>
  <c r="N129" i="6" s="1"/>
  <c r="O129" i="6" s="1"/>
  <c r="W129" i="6" s="1"/>
  <c r="N135" i="6" a="1"/>
  <c r="N135" i="6" s="1"/>
  <c r="O135" i="6" s="1"/>
  <c r="W135" i="6" s="1"/>
  <c r="N148" i="6" a="1"/>
  <c r="N148" i="6" s="1"/>
  <c r="O148" i="6" s="1"/>
  <c r="W148" i="6" s="1"/>
  <c r="N154" i="6" a="1"/>
  <c r="N154" i="6" s="1"/>
  <c r="O154" i="6" s="1"/>
  <c r="W154" i="6" s="1"/>
  <c r="N159" i="6" a="1"/>
  <c r="N159" i="6" s="1"/>
  <c r="O159" i="6" s="1"/>
  <c r="W159" i="6" s="1"/>
  <c r="N172" i="6" a="1"/>
  <c r="N172" i="6" s="1"/>
  <c r="O172" i="6" s="1"/>
  <c r="W172" i="6" s="1"/>
  <c r="N178" i="6" a="1"/>
  <c r="N178" i="6" s="1"/>
  <c r="O178" i="6" s="1"/>
  <c r="W178" i="6" s="1"/>
  <c r="N183" i="6" a="1"/>
  <c r="N183" i="6" s="1"/>
  <c r="O183" i="6" s="1"/>
  <c r="W183" i="6" s="1"/>
  <c r="N196" i="6" a="1"/>
  <c r="N196" i="6" s="1"/>
  <c r="O196" i="6" s="1"/>
  <c r="W196" i="6" s="1"/>
  <c r="N203" i="6" a="1"/>
  <c r="N203" i="6" s="1"/>
  <c r="O203" i="6" s="1"/>
  <c r="W203" i="6" s="1"/>
  <c r="N216" i="6" a="1"/>
  <c r="N216" i="6" s="1"/>
  <c r="O216" i="6" s="1"/>
  <c r="W216" i="6" s="1"/>
  <c r="N222" i="6" a="1"/>
  <c r="N222" i="6" s="1"/>
  <c r="O222" i="6" s="1"/>
  <c r="W222" i="6" s="1"/>
  <c r="N229" i="6" a="1"/>
  <c r="N229" i="6" s="1"/>
  <c r="O229" i="6" s="1"/>
  <c r="W229" i="6" s="1"/>
  <c r="N235" i="6" a="1"/>
  <c r="N235" i="6" s="1"/>
  <c r="O235" i="6" s="1"/>
  <c r="W235" i="6" s="1"/>
  <c r="N248" i="6" a="1"/>
  <c r="N248" i="6" s="1"/>
  <c r="O248" i="6" s="1"/>
  <c r="W248" i="6" s="1"/>
  <c r="N254" i="6" a="1"/>
  <c r="N254" i="6" s="1"/>
  <c r="O254" i="6" s="1"/>
  <c r="W254" i="6" s="1"/>
  <c r="N71" i="6" a="1"/>
  <c r="N71" i="6" s="1"/>
  <c r="O71" i="6" s="1"/>
  <c r="W71" i="6" s="1"/>
  <c r="N123" i="6" a="1"/>
  <c r="N123" i="6" s="1"/>
  <c r="O123" i="6" s="1"/>
  <c r="W123" i="6" s="1"/>
  <c r="N173" i="6" a="1"/>
  <c r="N173" i="6" s="1"/>
  <c r="O173" i="6" s="1"/>
  <c r="W173" i="6" s="1"/>
  <c r="N217" i="6" a="1"/>
  <c r="N217" i="6" s="1"/>
  <c r="O217" i="6" s="1"/>
  <c r="W217" i="6" s="1"/>
  <c r="N14" i="6" a="1"/>
  <c r="N14" i="6" s="1"/>
  <c r="O14" i="6" s="1"/>
  <c r="W14" i="6" s="1"/>
  <c r="N19" i="6" a="1"/>
  <c r="N19" i="6" s="1"/>
  <c r="O19" i="6" s="1"/>
  <c r="W19" i="6" s="1"/>
  <c r="N30" i="6" a="1"/>
  <c r="N30" i="6" s="1"/>
  <c r="O30" i="6" s="1"/>
  <c r="W30" i="6" s="1"/>
  <c r="N35" i="6" a="1"/>
  <c r="N35" i="6" s="1"/>
  <c r="O35" i="6" s="1"/>
  <c r="W35" i="6" s="1"/>
  <c r="N46" i="6" a="1"/>
  <c r="N46" i="6" s="1"/>
  <c r="O46" i="6" s="1"/>
  <c r="W46" i="6" s="1"/>
  <c r="N53" i="6" a="1"/>
  <c r="N53" i="6" s="1"/>
  <c r="O53" i="6" s="1"/>
  <c r="W53" i="6" s="1"/>
  <c r="N59" i="6" a="1"/>
  <c r="N59" i="6" s="1"/>
  <c r="O59" i="6" s="1"/>
  <c r="W59" i="6" s="1"/>
  <c r="N72" i="6" a="1"/>
  <c r="N72" i="6" s="1"/>
  <c r="O72" i="6" s="1"/>
  <c r="W72" i="6" s="1"/>
  <c r="N79" i="6" a="1"/>
  <c r="N79" i="6" s="1"/>
  <c r="O79" i="6" s="1"/>
  <c r="W79" i="6" s="1"/>
  <c r="N92" i="6" a="1"/>
  <c r="N92" i="6" s="1"/>
  <c r="O92" i="6" s="1"/>
  <c r="W92" i="6" s="1"/>
  <c r="N98" i="6" a="1"/>
  <c r="N98" i="6" s="1"/>
  <c r="O98" i="6" s="1"/>
  <c r="W98" i="6" s="1"/>
  <c r="N105" i="6" a="1"/>
  <c r="N105" i="6" s="1"/>
  <c r="O105" i="6" s="1"/>
  <c r="W105" i="6" s="1"/>
  <c r="N111" i="6" a="1"/>
  <c r="N111" i="6" s="1"/>
  <c r="O111" i="6" s="1"/>
  <c r="W111" i="6" s="1"/>
  <c r="N124" i="6" a="1"/>
  <c r="N124" i="6" s="1"/>
  <c r="O124" i="6" s="1"/>
  <c r="W124" i="6" s="1"/>
  <c r="N130" i="6" a="1"/>
  <c r="N130" i="6" s="1"/>
  <c r="O130" i="6" s="1"/>
  <c r="W130" i="6" s="1"/>
  <c r="N137" i="6" a="1"/>
  <c r="N137" i="6" s="1"/>
  <c r="O137" i="6" s="1"/>
  <c r="W137" i="6" s="1"/>
  <c r="N143" i="6" a="1"/>
  <c r="N143" i="6" s="1"/>
  <c r="O143" i="6" s="1"/>
  <c r="W143" i="6" s="1"/>
  <c r="N161" i="6" a="1"/>
  <c r="N161" i="6" s="1"/>
  <c r="O161" i="6" s="1"/>
  <c r="W161" i="6" s="1"/>
  <c r="N167" i="6" a="1"/>
  <c r="N167" i="6" s="1"/>
  <c r="O167" i="6" s="1"/>
  <c r="W167" i="6" s="1"/>
  <c r="N185" i="6" a="1"/>
  <c r="N185" i="6" s="1"/>
  <c r="O185" i="6" s="1"/>
  <c r="W185" i="6" s="1"/>
  <c r="N191" i="6" a="1"/>
  <c r="N191" i="6" s="1"/>
  <c r="O191" i="6" s="1"/>
  <c r="W191" i="6" s="1"/>
  <c r="N205" i="6" a="1"/>
  <c r="N205" i="6" s="1"/>
  <c r="O205" i="6" s="1"/>
  <c r="W205" i="6" s="1"/>
  <c r="N211" i="6" a="1"/>
  <c r="N211" i="6" s="1"/>
  <c r="O211" i="6" s="1"/>
  <c r="W211" i="6" s="1"/>
  <c r="N224" i="6" a="1"/>
  <c r="N224" i="6" s="1"/>
  <c r="O224" i="6" s="1"/>
  <c r="W224" i="6" s="1"/>
  <c r="N230" i="6" a="1"/>
  <c r="N230" i="6" s="1"/>
  <c r="O230" i="6" s="1"/>
  <c r="W230" i="6" s="1"/>
  <c r="N237" i="6" a="1"/>
  <c r="N237" i="6" s="1"/>
  <c r="O237" i="6" s="1"/>
  <c r="W237" i="6" s="1"/>
  <c r="N243" i="6" a="1"/>
  <c r="N243" i="6" s="1"/>
  <c r="O243" i="6" s="1"/>
  <c r="W243" i="6" s="1"/>
  <c r="N256" i="6" a="1"/>
  <c r="N256" i="6" s="1"/>
  <c r="O256" i="6" s="1"/>
  <c r="W256" i="6" s="1"/>
  <c r="N41" i="6" a="1"/>
  <c r="N41" i="6" s="1"/>
  <c r="O41" i="6" s="1"/>
  <c r="W41" i="6" s="1"/>
  <c r="N91" i="6" a="1"/>
  <c r="N91" i="6" s="1"/>
  <c r="O91" i="6" s="1"/>
  <c r="W91" i="6" s="1"/>
  <c r="N142" i="6" a="1"/>
  <c r="N142" i="6" s="1"/>
  <c r="O142" i="6" s="1"/>
  <c r="W142" i="6" s="1"/>
  <c r="N204" i="6" a="1"/>
  <c r="N204" i="6" s="1"/>
  <c r="O204" i="6" s="1"/>
  <c r="W204" i="6" s="1"/>
  <c r="N255" i="6" a="1"/>
  <c r="N255" i="6" s="1"/>
  <c r="O255" i="6" s="1"/>
  <c r="W255" i="6" s="1"/>
  <c r="X111" i="6" l="1"/>
  <c r="Y111" i="6"/>
  <c r="X158" i="6"/>
  <c r="Y158" i="6"/>
  <c r="X239" i="6"/>
  <c r="Y239" i="6"/>
  <c r="X256" i="6"/>
  <c r="Y256" i="6"/>
  <c r="X185" i="6"/>
  <c r="Y185" i="6"/>
  <c r="X105" i="6"/>
  <c r="Y105" i="6"/>
  <c r="X35" i="6"/>
  <c r="Y35" i="6"/>
  <c r="X254" i="6"/>
  <c r="Y254" i="6"/>
  <c r="X183" i="6"/>
  <c r="Y183" i="6"/>
  <c r="X122" i="6"/>
  <c r="Y122" i="6"/>
  <c r="X51" i="6"/>
  <c r="Y51" i="6"/>
  <c r="X149" i="6"/>
  <c r="Y149" i="6"/>
  <c r="X209" i="6"/>
  <c r="Y209" i="6"/>
  <c r="X147" i="6"/>
  <c r="Y147" i="6"/>
  <c r="X83" i="6"/>
  <c r="Y83" i="6"/>
  <c r="X28" i="6"/>
  <c r="Y28" i="6"/>
  <c r="X259" i="6"/>
  <c r="Y259" i="6"/>
  <c r="X201" i="6"/>
  <c r="Y201" i="6"/>
  <c r="X140" i="6"/>
  <c r="Y140" i="6"/>
  <c r="X76" i="6"/>
  <c r="Y76" i="6"/>
  <c r="Y11" i="6"/>
  <c r="X11" i="6"/>
  <c r="X233" i="6"/>
  <c r="Y233" i="6"/>
  <c r="X163" i="6"/>
  <c r="Y163" i="6"/>
  <c r="X101" i="6"/>
  <c r="Y101" i="6"/>
  <c r="X17" i="6"/>
  <c r="Y17" i="6"/>
  <c r="X219" i="6"/>
  <c r="Y219" i="6"/>
  <c r="X169" i="6"/>
  <c r="Y169" i="6"/>
  <c r="X113" i="6"/>
  <c r="Y113" i="6"/>
  <c r="X54" i="6"/>
  <c r="Y54" i="6"/>
  <c r="X136" i="6"/>
  <c r="Y136" i="6"/>
  <c r="X218" i="6"/>
  <c r="Y218" i="6"/>
  <c r="X150" i="6"/>
  <c r="Y150" i="6"/>
  <c r="X86" i="6"/>
  <c r="Y86" i="6"/>
  <c r="X31" i="6"/>
  <c r="Y31" i="6"/>
  <c r="X64" i="6"/>
  <c r="Y64" i="6"/>
  <c r="X146" i="6"/>
  <c r="Y146" i="6"/>
  <c r="X175" i="6"/>
  <c r="Y175" i="6"/>
  <c r="X243" i="6"/>
  <c r="Y243" i="6"/>
  <c r="X167" i="6"/>
  <c r="Y167" i="6"/>
  <c r="X98" i="6"/>
  <c r="Y98" i="6"/>
  <c r="X30" i="6"/>
  <c r="Y30" i="6"/>
  <c r="X248" i="6"/>
  <c r="Y248" i="6"/>
  <c r="X178" i="6"/>
  <c r="Y178" i="6"/>
  <c r="X116" i="6"/>
  <c r="Y116" i="6"/>
  <c r="X45" i="6"/>
  <c r="Y45" i="6"/>
  <c r="X104" i="6"/>
  <c r="Y104" i="6"/>
  <c r="X202" i="6"/>
  <c r="Y202" i="6"/>
  <c r="X141" i="6"/>
  <c r="Y141" i="6"/>
  <c r="X77" i="6"/>
  <c r="Y77" i="6"/>
  <c r="X23" i="6"/>
  <c r="Y23" i="6"/>
  <c r="X253" i="6"/>
  <c r="Y253" i="6"/>
  <c r="X194" i="6"/>
  <c r="Y194" i="6"/>
  <c r="X127" i="6"/>
  <c r="Y127" i="6"/>
  <c r="X69" i="6"/>
  <c r="Y69" i="6"/>
  <c r="X236" i="6"/>
  <c r="Y236" i="6"/>
  <c r="X226" i="6"/>
  <c r="Y226" i="6"/>
  <c r="X157" i="6"/>
  <c r="Y157" i="6"/>
  <c r="X94" i="6"/>
  <c r="Y94" i="6"/>
  <c r="X223" i="6"/>
  <c r="Y223" i="6"/>
  <c r="X213" i="6"/>
  <c r="Y213" i="6"/>
  <c r="X162" i="6"/>
  <c r="Y162" i="6"/>
  <c r="X106" i="6"/>
  <c r="Y106" i="6"/>
  <c r="X48" i="6"/>
  <c r="Y48" i="6"/>
  <c r="X85" i="6"/>
  <c r="Y85" i="6"/>
  <c r="X212" i="6"/>
  <c r="Y212" i="6"/>
  <c r="X144" i="6"/>
  <c r="Y144" i="6"/>
  <c r="X80" i="6"/>
  <c r="Y80" i="6"/>
  <c r="X26" i="6"/>
  <c r="Y26" i="6"/>
  <c r="X71" i="6"/>
  <c r="Y71" i="6"/>
  <c r="X65" i="6"/>
  <c r="Y65" i="6"/>
  <c r="X232" i="6"/>
  <c r="Y232" i="6"/>
  <c r="X237" i="6"/>
  <c r="Y237" i="6"/>
  <c r="X161" i="6"/>
  <c r="Y161" i="6"/>
  <c r="X92" i="6"/>
  <c r="Y92" i="6"/>
  <c r="X19" i="6"/>
  <c r="Y19" i="6"/>
  <c r="X235" i="6"/>
  <c r="Y235" i="6"/>
  <c r="X172" i="6"/>
  <c r="Y172" i="6"/>
  <c r="X103" i="6"/>
  <c r="Y103" i="6"/>
  <c r="X40" i="6"/>
  <c r="Y40" i="6"/>
  <c r="X58" i="6"/>
  <c r="Y58" i="6"/>
  <c r="X195" i="6"/>
  <c r="Y195" i="6"/>
  <c r="X134" i="6"/>
  <c r="Y134" i="6"/>
  <c r="X63" i="6"/>
  <c r="Y63" i="6"/>
  <c r="X18" i="6"/>
  <c r="Y18" i="6"/>
  <c r="X246" i="6"/>
  <c r="Y246" i="6"/>
  <c r="X188" i="6"/>
  <c r="Y188" i="6"/>
  <c r="X121" i="6"/>
  <c r="Y121" i="6"/>
  <c r="X62" i="6"/>
  <c r="Y62" i="6"/>
  <c r="X190" i="6"/>
  <c r="Y190" i="6"/>
  <c r="X220" i="6"/>
  <c r="Y220" i="6"/>
  <c r="X152" i="6"/>
  <c r="Y152" i="6"/>
  <c r="X88" i="6"/>
  <c r="Y88" i="6"/>
  <c r="X160" i="6"/>
  <c r="Y160" i="6"/>
  <c r="X206" i="6"/>
  <c r="Y206" i="6"/>
  <c r="X156" i="6"/>
  <c r="Y156" i="6"/>
  <c r="X100" i="6"/>
  <c r="Y100" i="6"/>
  <c r="X37" i="6"/>
  <c r="Y37" i="6"/>
  <c r="X52" i="6"/>
  <c r="Y52" i="6"/>
  <c r="X198" i="6"/>
  <c r="Y198" i="6"/>
  <c r="X131" i="6"/>
  <c r="Y131" i="6"/>
  <c r="X73" i="6"/>
  <c r="Y73" i="6"/>
  <c r="X20" i="6"/>
  <c r="Y20" i="6"/>
  <c r="X41" i="6"/>
  <c r="Y41" i="6"/>
  <c r="X197" i="6"/>
  <c r="Y197" i="6"/>
  <c r="X82" i="6"/>
  <c r="Y82" i="6"/>
  <c r="X61" i="6"/>
  <c r="Y61" i="6"/>
  <c r="X230" i="6"/>
  <c r="Y230" i="6"/>
  <c r="X143" i="6"/>
  <c r="Y143" i="6"/>
  <c r="X79" i="6"/>
  <c r="Y79" i="6"/>
  <c r="X14" i="6"/>
  <c r="Y14" i="6"/>
  <c r="X229" i="6"/>
  <c r="Y229" i="6"/>
  <c r="X159" i="6"/>
  <c r="Y159" i="6"/>
  <c r="X97" i="6"/>
  <c r="Y97" i="6"/>
  <c r="X29" i="6"/>
  <c r="Y29" i="6"/>
  <c r="X247" i="6"/>
  <c r="Y247" i="6"/>
  <c r="X189" i="6"/>
  <c r="Y189" i="6"/>
  <c r="X128" i="6"/>
  <c r="Y128" i="6"/>
  <c r="X57" i="6"/>
  <c r="Y57" i="6"/>
  <c r="X12" i="6"/>
  <c r="Y12" i="6"/>
  <c r="X240" i="6"/>
  <c r="Y240" i="6"/>
  <c r="X177" i="6"/>
  <c r="Y177" i="6"/>
  <c r="X114" i="6"/>
  <c r="Y114" i="6"/>
  <c r="X56" i="6"/>
  <c r="Y56" i="6"/>
  <c r="X117" i="6"/>
  <c r="Y117" i="6"/>
  <c r="X207" i="6"/>
  <c r="Y207" i="6"/>
  <c r="X139" i="6"/>
  <c r="Y139" i="6"/>
  <c r="X75" i="6"/>
  <c r="Y75" i="6"/>
  <c r="X25" i="6"/>
  <c r="Y25" i="6"/>
  <c r="X199" i="6"/>
  <c r="Y199" i="6"/>
  <c r="X151" i="6"/>
  <c r="Y151" i="6"/>
  <c r="X87" i="6"/>
  <c r="Y87" i="6"/>
  <c r="X32" i="6"/>
  <c r="Y32" i="6"/>
  <c r="X257" i="6"/>
  <c r="Y257" i="6"/>
  <c r="X192" i="6"/>
  <c r="Y192" i="6"/>
  <c r="X125" i="6"/>
  <c r="Y125" i="6"/>
  <c r="X66" i="6"/>
  <c r="Y66" i="6"/>
  <c r="X15" i="6"/>
  <c r="Y15" i="6"/>
  <c r="X46" i="6"/>
  <c r="Y46" i="6"/>
  <c r="X96" i="6"/>
  <c r="Y96" i="6"/>
  <c r="X107" i="6"/>
  <c r="Y107" i="6"/>
  <c r="X204" i="6"/>
  <c r="Y204" i="6"/>
  <c r="X224" i="6"/>
  <c r="Y224" i="6"/>
  <c r="X137" i="6"/>
  <c r="Y137" i="6"/>
  <c r="X72" i="6"/>
  <c r="Y72" i="6"/>
  <c r="X217" i="6"/>
  <c r="Y217" i="6"/>
  <c r="X222" i="6"/>
  <c r="Y222" i="6"/>
  <c r="X154" i="6"/>
  <c r="Y154" i="6"/>
  <c r="X90" i="6"/>
  <c r="Y90" i="6"/>
  <c r="X24" i="6"/>
  <c r="Y24" i="6"/>
  <c r="X241" i="6"/>
  <c r="Y241" i="6"/>
  <c r="X182" i="6"/>
  <c r="Y182" i="6"/>
  <c r="X115" i="6"/>
  <c r="Y115" i="6"/>
  <c r="X50" i="6"/>
  <c r="Y50" i="6"/>
  <c r="X210" i="6"/>
  <c r="Y210" i="6"/>
  <c r="X227" i="6"/>
  <c r="Y227" i="6"/>
  <c r="X170" i="6"/>
  <c r="Y170" i="6"/>
  <c r="X108" i="6"/>
  <c r="Y108" i="6"/>
  <c r="X43" i="6"/>
  <c r="Y43" i="6"/>
  <c r="X78" i="6"/>
  <c r="Y78" i="6"/>
  <c r="X200" i="6"/>
  <c r="Y200" i="6"/>
  <c r="X133" i="6"/>
  <c r="Y133" i="6"/>
  <c r="X68" i="6"/>
  <c r="Y68" i="6"/>
  <c r="X251" i="6"/>
  <c r="Y251" i="6"/>
  <c r="X193" i="6"/>
  <c r="Y193" i="6"/>
  <c r="X145" i="6"/>
  <c r="Y145" i="6"/>
  <c r="X81" i="6"/>
  <c r="Y81" i="6"/>
  <c r="X21" i="6"/>
  <c r="Y21" i="6"/>
  <c r="X250" i="6"/>
  <c r="Y250" i="6"/>
  <c r="X179" i="6"/>
  <c r="Y179" i="6"/>
  <c r="X118" i="6"/>
  <c r="Y118" i="6"/>
  <c r="X60" i="6"/>
  <c r="Y60" i="6"/>
  <c r="X129" i="6"/>
  <c r="Y129" i="6"/>
  <c r="X34" i="6"/>
  <c r="Y34" i="6"/>
  <c r="X176" i="6"/>
  <c r="Y176" i="6"/>
  <c r="X255" i="6"/>
  <c r="Y255" i="6"/>
  <c r="X142" i="6"/>
  <c r="Y142" i="6"/>
  <c r="X211" i="6"/>
  <c r="Y211" i="6"/>
  <c r="X130" i="6"/>
  <c r="Y130" i="6"/>
  <c r="X59" i="6"/>
  <c r="Y59" i="6"/>
  <c r="X173" i="6"/>
  <c r="Y173" i="6"/>
  <c r="X216" i="6"/>
  <c r="Y216" i="6"/>
  <c r="X148" i="6"/>
  <c r="Y148" i="6"/>
  <c r="X84" i="6"/>
  <c r="Y84" i="6"/>
  <c r="X13" i="6"/>
  <c r="Y13" i="6"/>
  <c r="X234" i="6"/>
  <c r="Y234" i="6"/>
  <c r="X171" i="6"/>
  <c r="Y171" i="6"/>
  <c r="X109" i="6"/>
  <c r="Y109" i="6"/>
  <c r="X44" i="6"/>
  <c r="Y44" i="6"/>
  <c r="X166" i="6"/>
  <c r="Y166" i="6"/>
  <c r="X221" i="6"/>
  <c r="Y221" i="6"/>
  <c r="X164" i="6"/>
  <c r="Y164" i="6"/>
  <c r="X95" i="6"/>
  <c r="Y95" i="6"/>
  <c r="X38" i="6"/>
  <c r="Y38" i="6"/>
  <c r="X258" i="6"/>
  <c r="Y258" i="6"/>
  <c r="X187" i="6"/>
  <c r="Y187" i="6"/>
  <c r="X126" i="6"/>
  <c r="Y126" i="6"/>
  <c r="X55" i="6"/>
  <c r="Y55" i="6"/>
  <c r="X245" i="6"/>
  <c r="Y245" i="6"/>
  <c r="X186" i="6"/>
  <c r="Y186" i="6"/>
  <c r="X138" i="6"/>
  <c r="Y138" i="6"/>
  <c r="X74" i="6"/>
  <c r="Y74" i="6"/>
  <c r="X16" i="6"/>
  <c r="Y16" i="6"/>
  <c r="X244" i="6"/>
  <c r="Y244" i="6"/>
  <c r="X174" i="6"/>
  <c r="Y174" i="6"/>
  <c r="X112" i="6"/>
  <c r="Y112" i="6"/>
  <c r="X47" i="6"/>
  <c r="Y47" i="6"/>
  <c r="X196" i="6"/>
  <c r="Y196" i="6"/>
  <c r="X208" i="6"/>
  <c r="Y208" i="6"/>
  <c r="X33" i="6"/>
  <c r="Y33" i="6"/>
  <c r="X91" i="6"/>
  <c r="Y91" i="6"/>
  <c r="X205" i="6"/>
  <c r="Y205" i="6"/>
  <c r="X124" i="6"/>
  <c r="Y124" i="6"/>
  <c r="X53" i="6"/>
  <c r="Y53" i="6"/>
  <c r="X123" i="6"/>
  <c r="Y123" i="6"/>
  <c r="X203" i="6"/>
  <c r="Y203" i="6"/>
  <c r="X135" i="6"/>
  <c r="Y135" i="6"/>
  <c r="X70" i="6"/>
  <c r="Y70" i="6"/>
  <c r="X249" i="6"/>
  <c r="Y249" i="6"/>
  <c r="X228" i="6"/>
  <c r="Y228" i="6"/>
  <c r="X165" i="6"/>
  <c r="Y165" i="6"/>
  <c r="X102" i="6"/>
  <c r="Y102" i="6"/>
  <c r="X39" i="6"/>
  <c r="Y39" i="6"/>
  <c r="X110" i="6"/>
  <c r="Y110" i="6"/>
  <c r="X214" i="6"/>
  <c r="Y214" i="6"/>
  <c r="X153" i="6"/>
  <c r="Y153" i="6"/>
  <c r="X89" i="6"/>
  <c r="Y89" i="6"/>
  <c r="X27" i="6"/>
  <c r="Y27" i="6"/>
  <c r="X252" i="6"/>
  <c r="Y252" i="6"/>
  <c r="X181" i="6"/>
  <c r="Y181" i="6"/>
  <c r="X120" i="6"/>
  <c r="Y120" i="6"/>
  <c r="X49" i="6"/>
  <c r="Y49" i="6"/>
  <c r="X238" i="6"/>
  <c r="Y238" i="6"/>
  <c r="X180" i="6"/>
  <c r="Y180" i="6"/>
  <c r="X132" i="6"/>
  <c r="Y132" i="6"/>
  <c r="X67" i="6"/>
  <c r="Y67" i="6"/>
  <c r="X242" i="6"/>
  <c r="Y242" i="6"/>
  <c r="X231" i="6"/>
  <c r="Y231" i="6"/>
  <c r="X168" i="6"/>
  <c r="Y168" i="6"/>
  <c r="X99" i="6"/>
  <c r="Y99" i="6"/>
  <c r="X42" i="6"/>
  <c r="Y42" i="6"/>
  <c r="X191" i="6"/>
  <c r="Y191" i="6"/>
  <c r="X215" i="6"/>
  <c r="Y215" i="6"/>
  <c r="X22" i="6"/>
  <c r="Y22" i="6"/>
  <c r="X119" i="6"/>
  <c r="Y119" i="6"/>
  <c r="X184" i="6"/>
  <c r="Y184" i="6"/>
  <c r="X225" i="6"/>
  <c r="Y225" i="6"/>
  <c r="X155" i="6"/>
  <c r="Y155" i="6"/>
  <c r="X93" i="6"/>
  <c r="Y93" i="6"/>
  <c r="X36" i="6"/>
  <c r="Y36" i="6"/>
  <c r="F25" i="32"/>
  <c r="F12" i="4"/>
  <c r="H21" i="16"/>
  <c r="W260" i="6"/>
  <c r="K12" i="30" s="1"/>
  <c r="X10" i="6"/>
  <c r="F12" i="30"/>
  <c r="O260" i="6"/>
  <c r="A7" i="6"/>
  <c r="J18" i="4"/>
  <c r="J17" i="4"/>
  <c r="L12" i="30" l="1"/>
  <c r="K12" i="4"/>
  <c r="K25" i="32"/>
  <c r="Y260" i="6"/>
  <c r="X260" i="6"/>
  <c r="J19" i="4"/>
  <c r="L19" i="4"/>
  <c r="L25" i="32" l="1"/>
  <c r="M25" i="32" s="1"/>
  <c r="M26" i="32" s="1"/>
  <c r="L12" i="4"/>
  <c r="M12" i="30"/>
  <c r="N12" i="30" s="1" a="1"/>
  <c r="N12" i="30" s="1"/>
  <c r="M12" i="4" l="1"/>
  <c r="N12" i="4" s="1" a="1"/>
  <c r="N12" i="4" s="1"/>
  <c r="N25" i="32" a="1"/>
  <c r="N25" i="32" s="1"/>
  <c r="D12" i="4"/>
  <c r="E11" i="4"/>
  <c r="K11" i="4" s="1"/>
  <c r="D11" i="4"/>
  <c r="C11" i="4"/>
  <c r="C8" i="4"/>
  <c r="N10" i="2" l="1"/>
  <c r="D8" i="2"/>
  <c r="F11" i="2" l="1" a="1"/>
  <c r="F11" i="2" s="1"/>
  <c r="V11" i="2" s="1"/>
  <c r="F19" i="2" a="1"/>
  <c r="F19" i="2" s="1"/>
  <c r="V19" i="2" s="1"/>
  <c r="F27" i="2" a="1"/>
  <c r="F27" i="2" s="1"/>
  <c r="V27" i="2" s="1"/>
  <c r="F35" i="2" a="1"/>
  <c r="F35" i="2" s="1"/>
  <c r="V35" i="2" s="1"/>
  <c r="F42" i="2" a="1"/>
  <c r="F42" i="2" s="1"/>
  <c r="V42" i="2" s="1"/>
  <c r="F49" i="2" a="1"/>
  <c r="F49" i="2" s="1"/>
  <c r="V49" i="2" s="1"/>
  <c r="F57" i="2" a="1"/>
  <c r="F57" i="2" s="1"/>
  <c r="V57" i="2" s="1"/>
  <c r="F65" i="2" a="1"/>
  <c r="F65" i="2" s="1"/>
  <c r="V65" i="2" s="1"/>
  <c r="F73" i="2" a="1"/>
  <c r="F73" i="2" s="1"/>
  <c r="V73" i="2" s="1"/>
  <c r="F80" i="2" a="1"/>
  <c r="F80" i="2" s="1"/>
  <c r="V80" i="2" s="1"/>
  <c r="F88" i="2" a="1"/>
  <c r="F88" i="2" s="1"/>
  <c r="V88" i="2" s="1"/>
  <c r="F96" i="2" a="1"/>
  <c r="F96" i="2" s="1"/>
  <c r="V96" i="2" s="1"/>
  <c r="F104" i="2" a="1"/>
  <c r="F104" i="2" s="1"/>
  <c r="V104" i="2" s="1"/>
  <c r="F112" i="2" a="1"/>
  <c r="F112" i="2" s="1"/>
  <c r="V112" i="2" s="1"/>
  <c r="F120" i="2" a="1"/>
  <c r="F120" i="2" s="1"/>
  <c r="V120" i="2" s="1"/>
  <c r="F128" i="2" a="1"/>
  <c r="F128" i="2" s="1"/>
  <c r="V128" i="2" s="1"/>
  <c r="F136" i="2" a="1"/>
  <c r="F136" i="2" s="1"/>
  <c r="V136" i="2" s="1"/>
  <c r="F144" i="2" a="1"/>
  <c r="F144" i="2" s="1"/>
  <c r="V144" i="2" s="1"/>
  <c r="F152" i="2" a="1"/>
  <c r="F152" i="2" s="1"/>
  <c r="V152" i="2" s="1"/>
  <c r="F160" i="2" a="1"/>
  <c r="F160" i="2" s="1"/>
  <c r="V160" i="2" s="1"/>
  <c r="F173" i="2" a="1"/>
  <c r="F173" i="2" s="1"/>
  <c r="V173" i="2" s="1"/>
  <c r="F181" i="2" a="1"/>
  <c r="F181" i="2" s="1"/>
  <c r="V181" i="2" s="1"/>
  <c r="F195" i="2" a="1"/>
  <c r="F195" i="2" s="1"/>
  <c r="V195" i="2" s="1"/>
  <c r="F202" i="2" a="1"/>
  <c r="F202" i="2" s="1"/>
  <c r="V202" i="2" s="1"/>
  <c r="F209" i="2" a="1"/>
  <c r="F209" i="2" s="1"/>
  <c r="V209" i="2" s="1"/>
  <c r="F217" i="2" a="1"/>
  <c r="F217" i="2" s="1"/>
  <c r="V217" i="2" s="1"/>
  <c r="F225" i="2" a="1"/>
  <c r="F225" i="2" s="1"/>
  <c r="V225" i="2" s="1"/>
  <c r="F232" i="2" a="1"/>
  <c r="F232" i="2" s="1"/>
  <c r="V232" i="2" s="1"/>
  <c r="F240" i="2" a="1"/>
  <c r="F240" i="2" s="1"/>
  <c r="V240" i="2" s="1"/>
  <c r="F247" i="2" a="1"/>
  <c r="F247" i="2" s="1"/>
  <c r="V247" i="2" s="1"/>
  <c r="F254" i="2" a="1"/>
  <c r="F254" i="2" s="1"/>
  <c r="V254" i="2" s="1"/>
  <c r="F262" i="2" a="1"/>
  <c r="F262" i="2" s="1"/>
  <c r="V262" i="2" s="1"/>
  <c r="F269" i="2" a="1"/>
  <c r="F269" i="2" s="1"/>
  <c r="V269" i="2" s="1"/>
  <c r="F277" i="2" a="1"/>
  <c r="F277" i="2" s="1"/>
  <c r="V277" i="2" s="1"/>
  <c r="F285" i="2" a="1"/>
  <c r="F285" i="2" s="1"/>
  <c r="V285" i="2" s="1"/>
  <c r="F293" i="2" a="1"/>
  <c r="F293" i="2" s="1"/>
  <c r="V293" i="2" s="1"/>
  <c r="F300" i="2" a="1"/>
  <c r="F300" i="2" s="1"/>
  <c r="V300" i="2" s="1"/>
  <c r="F308" i="2" a="1"/>
  <c r="F308" i="2" s="1"/>
  <c r="V308" i="2" s="1"/>
  <c r="F315" i="2" a="1"/>
  <c r="F315" i="2" s="1"/>
  <c r="V315" i="2" s="1"/>
  <c r="F322" i="2" a="1"/>
  <c r="F322" i="2" s="1"/>
  <c r="V322" i="2" s="1"/>
  <c r="F330" i="2" a="1"/>
  <c r="F330" i="2" s="1"/>
  <c r="V330" i="2" s="1"/>
  <c r="F337" i="2" a="1"/>
  <c r="F337" i="2" s="1"/>
  <c r="V337" i="2" s="1"/>
  <c r="F345" i="2" a="1"/>
  <c r="F345" i="2" s="1"/>
  <c r="V345" i="2" s="1"/>
  <c r="F359" i="2" a="1"/>
  <c r="F359" i="2" s="1"/>
  <c r="V359" i="2" s="1"/>
  <c r="F367" i="2" a="1"/>
  <c r="F367" i="2" s="1"/>
  <c r="V367" i="2" s="1"/>
  <c r="F375" i="2" a="1"/>
  <c r="F375" i="2" s="1"/>
  <c r="V375" i="2" s="1"/>
  <c r="F381" i="2" a="1"/>
  <c r="F381" i="2" s="1"/>
  <c r="V381" i="2" s="1"/>
  <c r="F388" i="2" a="1"/>
  <c r="F388" i="2" s="1"/>
  <c r="V388" i="2" s="1"/>
  <c r="F395" i="2" a="1"/>
  <c r="F395" i="2" s="1"/>
  <c r="V395" i="2" s="1"/>
  <c r="F403" i="2" a="1"/>
  <c r="F403" i="2" s="1"/>
  <c r="V403" i="2" s="1"/>
  <c r="F411" i="2" a="1"/>
  <c r="F411" i="2" s="1"/>
  <c r="V411" i="2" s="1"/>
  <c r="F419" i="2" a="1"/>
  <c r="F419" i="2" s="1"/>
  <c r="V419" i="2" s="1"/>
  <c r="F427" i="2" a="1"/>
  <c r="F427" i="2" s="1"/>
  <c r="V427" i="2" s="1"/>
  <c r="F435" i="2" a="1"/>
  <c r="F435" i="2" s="1"/>
  <c r="V435" i="2" s="1"/>
  <c r="F443" i="2" a="1"/>
  <c r="F443" i="2" s="1"/>
  <c r="V443" i="2" s="1"/>
  <c r="F451" i="2" a="1"/>
  <c r="F451" i="2" s="1"/>
  <c r="V451" i="2" s="1"/>
  <c r="F459" i="2" a="1"/>
  <c r="F459" i="2" s="1"/>
  <c r="V459" i="2" s="1"/>
  <c r="F467" i="2" a="1"/>
  <c r="F467" i="2" s="1"/>
  <c r="V467" i="2" s="1"/>
  <c r="F475" i="2" a="1"/>
  <c r="F475" i="2" s="1"/>
  <c r="V475" i="2" s="1"/>
  <c r="F483" i="2" a="1"/>
  <c r="F483" i="2" s="1"/>
  <c r="V483" i="2" s="1"/>
  <c r="F491" i="2" a="1"/>
  <c r="F491" i="2" s="1"/>
  <c r="V491" i="2" s="1"/>
  <c r="F499" i="2" a="1"/>
  <c r="F499" i="2" s="1"/>
  <c r="V499" i="2" s="1"/>
  <c r="F507" i="2" a="1"/>
  <c r="F507" i="2" s="1"/>
  <c r="V507" i="2" s="1"/>
  <c r="F382" i="2" a="1"/>
  <c r="F382" i="2" s="1"/>
  <c r="V382" i="2" s="1"/>
  <c r="F404" i="2" a="1"/>
  <c r="F404" i="2" s="1"/>
  <c r="V404" i="2" s="1"/>
  <c r="F412" i="2" a="1"/>
  <c r="F412" i="2" s="1"/>
  <c r="V412" i="2" s="1"/>
  <c r="F428" i="2" a="1"/>
  <c r="F428" i="2" s="1"/>
  <c r="V428" i="2" s="1"/>
  <c r="F444" i="2" a="1"/>
  <c r="F444" i="2" s="1"/>
  <c r="V444" i="2" s="1"/>
  <c r="F460" i="2" a="1"/>
  <c r="F460" i="2" s="1"/>
  <c r="V460" i="2" s="1"/>
  <c r="F468" i="2" a="1"/>
  <c r="F468" i="2" s="1"/>
  <c r="V468" i="2" s="1"/>
  <c r="F484" i="2" a="1"/>
  <c r="F484" i="2" s="1"/>
  <c r="V484" i="2" s="1"/>
  <c r="F500" i="2" a="1"/>
  <c r="F500" i="2" s="1"/>
  <c r="V500" i="2" s="1"/>
  <c r="F508" i="2" a="1"/>
  <c r="F508" i="2" s="1"/>
  <c r="V508" i="2" s="1"/>
  <c r="F148" i="2" a="1"/>
  <c r="F148" i="2" s="1"/>
  <c r="V148" i="2" s="1"/>
  <c r="F213" i="2" a="1"/>
  <c r="F213" i="2" s="1"/>
  <c r="V213" i="2" s="1"/>
  <c r="F244" i="2" a="1"/>
  <c r="F244" i="2" s="1"/>
  <c r="V244" i="2" s="1"/>
  <c r="F273" i="2" a="1"/>
  <c r="F273" i="2" s="1"/>
  <c r="V273" i="2" s="1"/>
  <c r="F304" i="2" a="1"/>
  <c r="F304" i="2" s="1"/>
  <c r="V304" i="2" s="1"/>
  <c r="F333" i="2" a="1"/>
  <c r="F333" i="2" s="1"/>
  <c r="V333" i="2" s="1"/>
  <c r="F12" i="2" a="1"/>
  <c r="F12" i="2" s="1"/>
  <c r="V12" i="2" s="1"/>
  <c r="F20" i="2" a="1"/>
  <c r="F20" i="2" s="1"/>
  <c r="V20" i="2" s="1"/>
  <c r="F28" i="2" a="1"/>
  <c r="F28" i="2" s="1"/>
  <c r="V28" i="2" s="1"/>
  <c r="F36" i="2" a="1"/>
  <c r="F36" i="2" s="1"/>
  <c r="V36" i="2" s="1"/>
  <c r="F50" i="2" a="1"/>
  <c r="F50" i="2" s="1"/>
  <c r="V50" i="2" s="1"/>
  <c r="F58" i="2" a="1"/>
  <c r="F58" i="2" s="1"/>
  <c r="V58" i="2" s="1"/>
  <c r="F66" i="2" a="1"/>
  <c r="F66" i="2" s="1"/>
  <c r="V66" i="2" s="1"/>
  <c r="F74" i="2" a="1"/>
  <c r="F74" i="2" s="1"/>
  <c r="V74" i="2" s="1"/>
  <c r="F81" i="2" a="1"/>
  <c r="F81" i="2" s="1"/>
  <c r="V81" i="2" s="1"/>
  <c r="F89" i="2" a="1"/>
  <c r="F89" i="2" s="1"/>
  <c r="V89" i="2" s="1"/>
  <c r="F97" i="2" a="1"/>
  <c r="F97" i="2" s="1"/>
  <c r="V97" i="2" s="1"/>
  <c r="F105" i="2" a="1"/>
  <c r="F105" i="2" s="1"/>
  <c r="V105" i="2" s="1"/>
  <c r="F113" i="2" a="1"/>
  <c r="F113" i="2" s="1"/>
  <c r="V113" i="2" s="1"/>
  <c r="F121" i="2" a="1"/>
  <c r="F121" i="2" s="1"/>
  <c r="V121" i="2" s="1"/>
  <c r="F129" i="2" a="1"/>
  <c r="F129" i="2" s="1"/>
  <c r="V129" i="2" s="1"/>
  <c r="F137" i="2" a="1"/>
  <c r="F137" i="2" s="1"/>
  <c r="V137" i="2" s="1"/>
  <c r="F145" i="2" a="1"/>
  <c r="F145" i="2" s="1"/>
  <c r="V145" i="2" s="1"/>
  <c r="F153" i="2" a="1"/>
  <c r="F153" i="2" s="1"/>
  <c r="V153" i="2" s="1"/>
  <c r="F161" i="2" a="1"/>
  <c r="F161" i="2" s="1"/>
  <c r="V161" i="2" s="1"/>
  <c r="F167" i="2" a="1"/>
  <c r="F167" i="2" s="1"/>
  <c r="V167" i="2" s="1"/>
  <c r="F174" i="2" a="1"/>
  <c r="F174" i="2" s="1"/>
  <c r="V174" i="2" s="1"/>
  <c r="F182" i="2" a="1"/>
  <c r="F182" i="2" s="1"/>
  <c r="V182" i="2" s="1"/>
  <c r="F188" i="2" a="1"/>
  <c r="F188" i="2" s="1"/>
  <c r="V188" i="2" s="1"/>
  <c r="F203" i="2" a="1"/>
  <c r="F203" i="2" s="1"/>
  <c r="V203" i="2" s="1"/>
  <c r="F210" i="2" a="1"/>
  <c r="F210" i="2" s="1"/>
  <c r="V210" i="2" s="1"/>
  <c r="F218" i="2" a="1"/>
  <c r="F218" i="2" s="1"/>
  <c r="V218" i="2" s="1"/>
  <c r="F226" i="2" a="1"/>
  <c r="F226" i="2" s="1"/>
  <c r="V226" i="2" s="1"/>
  <c r="F233" i="2" a="1"/>
  <c r="F233" i="2" s="1"/>
  <c r="V233" i="2" s="1"/>
  <c r="F241" i="2" a="1"/>
  <c r="F241" i="2" s="1"/>
  <c r="V241" i="2" s="1"/>
  <c r="F248" i="2" a="1"/>
  <c r="F248" i="2" s="1"/>
  <c r="V248" i="2" s="1"/>
  <c r="F255" i="2" a="1"/>
  <c r="F255" i="2" s="1"/>
  <c r="V255" i="2" s="1"/>
  <c r="F263" i="2" a="1"/>
  <c r="F263" i="2" s="1"/>
  <c r="V263" i="2" s="1"/>
  <c r="F270" i="2" a="1"/>
  <c r="F270" i="2" s="1"/>
  <c r="V270" i="2" s="1"/>
  <c r="F278" i="2" a="1"/>
  <c r="F278" i="2" s="1"/>
  <c r="V278" i="2" s="1"/>
  <c r="F286" i="2" a="1"/>
  <c r="F286" i="2" s="1"/>
  <c r="V286" i="2" s="1"/>
  <c r="F294" i="2" a="1"/>
  <c r="F294" i="2" s="1"/>
  <c r="V294" i="2" s="1"/>
  <c r="F301" i="2" a="1"/>
  <c r="F301" i="2" s="1"/>
  <c r="V301" i="2" s="1"/>
  <c r="F309" i="2" a="1"/>
  <c r="F309" i="2" s="1"/>
  <c r="V309" i="2" s="1"/>
  <c r="F323" i="2" a="1"/>
  <c r="F323" i="2" s="1"/>
  <c r="V323" i="2" s="1"/>
  <c r="F331" i="2" a="1"/>
  <c r="F331" i="2" s="1"/>
  <c r="V331" i="2" s="1"/>
  <c r="F338" i="2" a="1"/>
  <c r="F338" i="2" s="1"/>
  <c r="V338" i="2" s="1"/>
  <c r="F346" i="2" a="1"/>
  <c r="F346" i="2" s="1"/>
  <c r="V346" i="2" s="1"/>
  <c r="F353" i="2" a="1"/>
  <c r="F353" i="2" s="1"/>
  <c r="V353" i="2" s="1"/>
  <c r="F360" i="2" a="1"/>
  <c r="F360" i="2" s="1"/>
  <c r="V360" i="2" s="1"/>
  <c r="F368" i="2" a="1"/>
  <c r="F368" i="2" s="1"/>
  <c r="V368" i="2" s="1"/>
  <c r="F376" i="2" a="1"/>
  <c r="F376" i="2" s="1"/>
  <c r="V376" i="2" s="1"/>
  <c r="F396" i="2" a="1"/>
  <c r="F396" i="2" s="1"/>
  <c r="V396" i="2" s="1"/>
  <c r="F420" i="2" a="1"/>
  <c r="F420" i="2" s="1"/>
  <c r="V420" i="2" s="1"/>
  <c r="F436" i="2" a="1"/>
  <c r="F436" i="2" s="1"/>
  <c r="V436" i="2" s="1"/>
  <c r="F452" i="2" a="1"/>
  <c r="F452" i="2" s="1"/>
  <c r="V452" i="2" s="1"/>
  <c r="F476" i="2" a="1"/>
  <c r="F476" i="2" s="1"/>
  <c r="V476" i="2" s="1"/>
  <c r="F492" i="2" a="1"/>
  <c r="F492" i="2" s="1"/>
  <c r="V492" i="2" s="1"/>
  <c r="F124" i="2" a="1"/>
  <c r="F124" i="2" s="1"/>
  <c r="V124" i="2" s="1"/>
  <c r="F184" i="2" a="1"/>
  <c r="F184" i="2" s="1"/>
  <c r="V184" i="2" s="1"/>
  <c r="F229" i="2" a="1"/>
  <c r="F229" i="2" s="1"/>
  <c r="V229" i="2" s="1"/>
  <c r="F266" i="2" a="1"/>
  <c r="F266" i="2" s="1"/>
  <c r="V266" i="2" s="1"/>
  <c r="F296" i="2" a="1"/>
  <c r="F296" i="2" s="1"/>
  <c r="V296" i="2" s="1"/>
  <c r="F326" i="2" a="1"/>
  <c r="F326" i="2" s="1"/>
  <c r="V326" i="2" s="1"/>
  <c r="F13" i="2" a="1"/>
  <c r="F13" i="2" s="1"/>
  <c r="V13" i="2" s="1"/>
  <c r="F21" i="2" a="1"/>
  <c r="F21" i="2" s="1"/>
  <c r="V21" i="2" s="1"/>
  <c r="F29" i="2" a="1"/>
  <c r="F29" i="2" s="1"/>
  <c r="V29" i="2" s="1"/>
  <c r="F37" i="2" a="1"/>
  <c r="F37" i="2" s="1"/>
  <c r="V37" i="2" s="1"/>
  <c r="F43" i="2" a="1"/>
  <c r="F43" i="2" s="1"/>
  <c r="V43" i="2" s="1"/>
  <c r="F51" i="2" a="1"/>
  <c r="F51" i="2" s="1"/>
  <c r="V51" i="2" s="1"/>
  <c r="F59" i="2" a="1"/>
  <c r="F59" i="2" s="1"/>
  <c r="V59" i="2" s="1"/>
  <c r="F67" i="2" a="1"/>
  <c r="F67" i="2" s="1"/>
  <c r="V67" i="2" s="1"/>
  <c r="F82" i="2" a="1"/>
  <c r="F82" i="2" s="1"/>
  <c r="V82" i="2" s="1"/>
  <c r="F90" i="2" a="1"/>
  <c r="F90" i="2" s="1"/>
  <c r="V90" i="2" s="1"/>
  <c r="F98" i="2" a="1"/>
  <c r="F98" i="2" s="1"/>
  <c r="V98" i="2" s="1"/>
  <c r="F106" i="2" a="1"/>
  <c r="F106" i="2" s="1"/>
  <c r="V106" i="2" s="1"/>
  <c r="F114" i="2" a="1"/>
  <c r="F114" i="2" s="1"/>
  <c r="V114" i="2" s="1"/>
  <c r="F122" i="2" a="1"/>
  <c r="F122" i="2" s="1"/>
  <c r="V122" i="2" s="1"/>
  <c r="F130" i="2" a="1"/>
  <c r="F130" i="2" s="1"/>
  <c r="V130" i="2" s="1"/>
  <c r="F138" i="2" a="1"/>
  <c r="F138" i="2" s="1"/>
  <c r="V138" i="2" s="1"/>
  <c r="F146" i="2" a="1"/>
  <c r="F146" i="2" s="1"/>
  <c r="V146" i="2" s="1"/>
  <c r="F154" i="2" a="1"/>
  <c r="F154" i="2" s="1"/>
  <c r="V154" i="2" s="1"/>
  <c r="F162" i="2" a="1"/>
  <c r="F162" i="2" s="1"/>
  <c r="V162" i="2" s="1"/>
  <c r="F168" i="2" a="1"/>
  <c r="F168" i="2" s="1"/>
  <c r="V168" i="2" s="1"/>
  <c r="F175" i="2" a="1"/>
  <c r="F175" i="2" s="1"/>
  <c r="V175" i="2" s="1"/>
  <c r="F189" i="2" a="1"/>
  <c r="F189" i="2" s="1"/>
  <c r="V189" i="2" s="1"/>
  <c r="F196" i="2" a="1"/>
  <c r="F196" i="2" s="1"/>
  <c r="V196" i="2" s="1"/>
  <c r="F204" i="2" a="1"/>
  <c r="F204" i="2" s="1"/>
  <c r="V204" i="2" s="1"/>
  <c r="F211" i="2" a="1"/>
  <c r="F211" i="2" s="1"/>
  <c r="V211" i="2" s="1"/>
  <c r="F219" i="2" a="1"/>
  <c r="F219" i="2" s="1"/>
  <c r="V219" i="2" s="1"/>
  <c r="F227" i="2" a="1"/>
  <c r="F227" i="2" s="1"/>
  <c r="V227" i="2" s="1"/>
  <c r="F234" i="2" a="1"/>
  <c r="F234" i="2" s="1"/>
  <c r="V234" i="2" s="1"/>
  <c r="F242" i="2" a="1"/>
  <c r="F242" i="2" s="1"/>
  <c r="V242" i="2" s="1"/>
  <c r="F249" i="2" a="1"/>
  <c r="F249" i="2" s="1"/>
  <c r="V249" i="2" s="1"/>
  <c r="F256" i="2" a="1"/>
  <c r="F256" i="2" s="1"/>
  <c r="V256" i="2" s="1"/>
  <c r="F264" i="2" a="1"/>
  <c r="F264" i="2" s="1"/>
  <c r="V264" i="2" s="1"/>
  <c r="F271" i="2" a="1"/>
  <c r="F271" i="2" s="1"/>
  <c r="V271" i="2" s="1"/>
  <c r="F279" i="2" a="1"/>
  <c r="F279" i="2" s="1"/>
  <c r="V279" i="2" s="1"/>
  <c r="F287" i="2" a="1"/>
  <c r="F287" i="2" s="1"/>
  <c r="V287" i="2" s="1"/>
  <c r="F302" i="2" a="1"/>
  <c r="F302" i="2" s="1"/>
  <c r="V302" i="2" s="1"/>
  <c r="F310" i="2" a="1"/>
  <c r="F310" i="2" s="1"/>
  <c r="V310" i="2" s="1"/>
  <c r="F316" i="2" a="1"/>
  <c r="F316" i="2" s="1"/>
  <c r="V316" i="2" s="1"/>
  <c r="F324" i="2" a="1"/>
  <c r="F324" i="2" s="1"/>
  <c r="V324" i="2" s="1"/>
  <c r="F339" i="2" a="1"/>
  <c r="F339" i="2" s="1"/>
  <c r="V339" i="2" s="1"/>
  <c r="F347" i="2" a="1"/>
  <c r="F347" i="2" s="1"/>
  <c r="V347" i="2" s="1"/>
  <c r="F354" i="2" a="1"/>
  <c r="F354" i="2" s="1"/>
  <c r="V354" i="2" s="1"/>
  <c r="F361" i="2" a="1"/>
  <c r="F361" i="2" s="1"/>
  <c r="V361" i="2" s="1"/>
  <c r="F369" i="2" a="1"/>
  <c r="F369" i="2" s="1"/>
  <c r="V369" i="2" s="1"/>
  <c r="F383" i="2" a="1"/>
  <c r="F383" i="2" s="1"/>
  <c r="V383" i="2" s="1"/>
  <c r="F389" i="2" a="1"/>
  <c r="F389" i="2" s="1"/>
  <c r="V389" i="2" s="1"/>
  <c r="F397" i="2" a="1"/>
  <c r="F397" i="2" s="1"/>
  <c r="V397" i="2" s="1"/>
  <c r="F405" i="2" a="1"/>
  <c r="F405" i="2" s="1"/>
  <c r="V405" i="2" s="1"/>
  <c r="F413" i="2" a="1"/>
  <c r="F413" i="2" s="1"/>
  <c r="V413" i="2" s="1"/>
  <c r="F421" i="2" a="1"/>
  <c r="F421" i="2" s="1"/>
  <c r="V421" i="2" s="1"/>
  <c r="F429" i="2" a="1"/>
  <c r="F429" i="2" s="1"/>
  <c r="V429" i="2" s="1"/>
  <c r="F437" i="2" a="1"/>
  <c r="F437" i="2" s="1"/>
  <c r="V437" i="2" s="1"/>
  <c r="F445" i="2" a="1"/>
  <c r="F445" i="2" s="1"/>
  <c r="V445" i="2" s="1"/>
  <c r="F453" i="2" a="1"/>
  <c r="F453" i="2" s="1"/>
  <c r="V453" i="2" s="1"/>
  <c r="F461" i="2" a="1"/>
  <c r="F461" i="2" s="1"/>
  <c r="V461" i="2" s="1"/>
  <c r="F469" i="2" a="1"/>
  <c r="F469" i="2" s="1"/>
  <c r="V469" i="2" s="1"/>
  <c r="F477" i="2" a="1"/>
  <c r="F477" i="2" s="1"/>
  <c r="V477" i="2" s="1"/>
  <c r="F485" i="2" a="1"/>
  <c r="F485" i="2" s="1"/>
  <c r="V485" i="2" s="1"/>
  <c r="F493" i="2" a="1"/>
  <c r="F493" i="2" s="1"/>
  <c r="V493" i="2" s="1"/>
  <c r="F501" i="2" a="1"/>
  <c r="F501" i="2" s="1"/>
  <c r="V501" i="2" s="1"/>
  <c r="F509" i="2" a="1"/>
  <c r="F509" i="2" s="1"/>
  <c r="V509" i="2" s="1"/>
  <c r="F414" i="2" a="1"/>
  <c r="F414" i="2" s="1"/>
  <c r="V414" i="2" s="1"/>
  <c r="F438" i="2" a="1"/>
  <c r="F438" i="2" s="1"/>
  <c r="V438" i="2" s="1"/>
  <c r="F454" i="2" a="1"/>
  <c r="F454" i="2" s="1"/>
  <c r="V454" i="2" s="1"/>
  <c r="F470" i="2" a="1"/>
  <c r="F470" i="2" s="1"/>
  <c r="V470" i="2" s="1"/>
  <c r="F486" i="2" a="1"/>
  <c r="F486" i="2" s="1"/>
  <c r="V486" i="2" s="1"/>
  <c r="F502" i="2" a="1"/>
  <c r="F502" i="2" s="1"/>
  <c r="V502" i="2" s="1"/>
  <c r="F10" i="2" a="1"/>
  <c r="F10" i="2" s="1"/>
  <c r="V10" i="2" s="1"/>
  <c r="F31" i="2" a="1"/>
  <c r="F31" i="2" s="1"/>
  <c r="V31" i="2" s="1"/>
  <c r="F92" i="2" a="1"/>
  <c r="F92" i="2" s="1"/>
  <c r="V92" i="2" s="1"/>
  <c r="F108" i="2" a="1"/>
  <c r="F108" i="2" s="1"/>
  <c r="V108" i="2" s="1"/>
  <c r="F132" i="2" a="1"/>
  <c r="F132" i="2" s="1"/>
  <c r="V132" i="2" s="1"/>
  <c r="F156" i="2" a="1"/>
  <c r="F156" i="2" s="1"/>
  <c r="V156" i="2" s="1"/>
  <c r="F170" i="2" a="1"/>
  <c r="F170" i="2" s="1"/>
  <c r="V170" i="2" s="1"/>
  <c r="F191" i="2" a="1"/>
  <c r="F191" i="2" s="1"/>
  <c r="V191" i="2" s="1"/>
  <c r="F206" i="2" a="1"/>
  <c r="F206" i="2" s="1"/>
  <c r="V206" i="2" s="1"/>
  <c r="F236" i="2" a="1"/>
  <c r="F236" i="2" s="1"/>
  <c r="V236" i="2" s="1"/>
  <c r="F258" i="2" a="1"/>
  <c r="F258" i="2" s="1"/>
  <c r="V258" i="2" s="1"/>
  <c r="F281" i="2" a="1"/>
  <c r="F281" i="2" s="1"/>
  <c r="V281" i="2" s="1"/>
  <c r="F311" i="2" a="1"/>
  <c r="F311" i="2" s="1"/>
  <c r="V311" i="2" s="1"/>
  <c r="F14" i="2" a="1"/>
  <c r="F14" i="2" s="1"/>
  <c r="V14" i="2" s="1"/>
  <c r="F22" i="2" a="1"/>
  <c r="F22" i="2" s="1"/>
  <c r="V22" i="2" s="1"/>
  <c r="F30" i="2" a="1"/>
  <c r="F30" i="2" s="1"/>
  <c r="V30" i="2" s="1"/>
  <c r="F38" i="2" a="1"/>
  <c r="F38" i="2" s="1"/>
  <c r="V38" i="2" s="1"/>
  <c r="F44" i="2" a="1"/>
  <c r="F44" i="2" s="1"/>
  <c r="V44" i="2" s="1"/>
  <c r="F52" i="2" a="1"/>
  <c r="F52" i="2" s="1"/>
  <c r="V52" i="2" s="1"/>
  <c r="F60" i="2" a="1"/>
  <c r="F60" i="2" s="1"/>
  <c r="V60" i="2" s="1"/>
  <c r="F68" i="2" a="1"/>
  <c r="F68" i="2" s="1"/>
  <c r="V68" i="2" s="1"/>
  <c r="F75" i="2" a="1"/>
  <c r="F75" i="2" s="1"/>
  <c r="V75" i="2" s="1"/>
  <c r="F83" i="2" a="1"/>
  <c r="F83" i="2" s="1"/>
  <c r="V83" i="2" s="1"/>
  <c r="F91" i="2" a="1"/>
  <c r="F91" i="2" s="1"/>
  <c r="V91" i="2" s="1"/>
  <c r="F99" i="2" a="1"/>
  <c r="F99" i="2" s="1"/>
  <c r="V99" i="2" s="1"/>
  <c r="F107" i="2" a="1"/>
  <c r="F107" i="2" s="1"/>
  <c r="V107" i="2" s="1"/>
  <c r="F115" i="2" a="1"/>
  <c r="F115" i="2" s="1"/>
  <c r="V115" i="2" s="1"/>
  <c r="F123" i="2" a="1"/>
  <c r="F123" i="2" s="1"/>
  <c r="V123" i="2" s="1"/>
  <c r="F131" i="2" a="1"/>
  <c r="F131" i="2" s="1"/>
  <c r="V131" i="2" s="1"/>
  <c r="F139" i="2" a="1"/>
  <c r="F139" i="2" s="1"/>
  <c r="V139" i="2" s="1"/>
  <c r="F147" i="2" a="1"/>
  <c r="F147" i="2" s="1"/>
  <c r="V147" i="2" s="1"/>
  <c r="F155" i="2" a="1"/>
  <c r="F155" i="2" s="1"/>
  <c r="V155" i="2" s="1"/>
  <c r="F169" i="2" a="1"/>
  <c r="F169" i="2" s="1"/>
  <c r="V169" i="2" s="1"/>
  <c r="F176" i="2" a="1"/>
  <c r="F176" i="2" s="1"/>
  <c r="V176" i="2" s="1"/>
  <c r="F183" i="2" a="1"/>
  <c r="F183" i="2" s="1"/>
  <c r="V183" i="2" s="1"/>
  <c r="F190" i="2" a="1"/>
  <c r="F190" i="2" s="1"/>
  <c r="V190" i="2" s="1"/>
  <c r="F197" i="2" a="1"/>
  <c r="F197" i="2" s="1"/>
  <c r="V197" i="2" s="1"/>
  <c r="F205" i="2" a="1"/>
  <c r="F205" i="2" s="1"/>
  <c r="V205" i="2" s="1"/>
  <c r="F212" i="2" a="1"/>
  <c r="F212" i="2" s="1"/>
  <c r="V212" i="2" s="1"/>
  <c r="F220" i="2" a="1"/>
  <c r="F220" i="2" s="1"/>
  <c r="V220" i="2" s="1"/>
  <c r="F228" i="2" a="1"/>
  <c r="F228" i="2" s="1"/>
  <c r="V228" i="2" s="1"/>
  <c r="F235" i="2" a="1"/>
  <c r="F235" i="2" s="1"/>
  <c r="V235" i="2" s="1"/>
  <c r="F243" i="2" a="1"/>
  <c r="F243" i="2" s="1"/>
  <c r="V243" i="2" s="1"/>
  <c r="F250" i="2" a="1"/>
  <c r="F250" i="2" s="1"/>
  <c r="V250" i="2" s="1"/>
  <c r="F257" i="2" a="1"/>
  <c r="F257" i="2" s="1"/>
  <c r="V257" i="2" s="1"/>
  <c r="F265" i="2" a="1"/>
  <c r="F265" i="2" s="1"/>
  <c r="V265" i="2" s="1"/>
  <c r="F272" i="2" a="1"/>
  <c r="F272" i="2" s="1"/>
  <c r="V272" i="2" s="1"/>
  <c r="F280" i="2" a="1"/>
  <c r="F280" i="2" s="1"/>
  <c r="V280" i="2" s="1"/>
  <c r="F288" i="2" a="1"/>
  <c r="F288" i="2" s="1"/>
  <c r="V288" i="2" s="1"/>
  <c r="F295" i="2" a="1"/>
  <c r="F295" i="2" s="1"/>
  <c r="V295" i="2" s="1"/>
  <c r="F303" i="2" a="1"/>
  <c r="F303" i="2" s="1"/>
  <c r="V303" i="2" s="1"/>
  <c r="F317" i="2" a="1"/>
  <c r="F317" i="2" s="1"/>
  <c r="V317" i="2" s="1"/>
  <c r="F325" i="2" a="1"/>
  <c r="F325" i="2" s="1"/>
  <c r="V325" i="2" s="1"/>
  <c r="F332" i="2" a="1"/>
  <c r="F332" i="2" s="1"/>
  <c r="V332" i="2" s="1"/>
  <c r="F340" i="2" a="1"/>
  <c r="F340" i="2" s="1"/>
  <c r="V340" i="2" s="1"/>
  <c r="F348" i="2" a="1"/>
  <c r="F348" i="2" s="1"/>
  <c r="V348" i="2" s="1"/>
  <c r="F355" i="2" a="1"/>
  <c r="F355" i="2" s="1"/>
  <c r="V355" i="2" s="1"/>
  <c r="F362" i="2" a="1"/>
  <c r="F362" i="2" s="1"/>
  <c r="V362" i="2" s="1"/>
  <c r="F370" i="2" a="1"/>
  <c r="F370" i="2" s="1"/>
  <c r="V370" i="2" s="1"/>
  <c r="F377" i="2" a="1"/>
  <c r="F377" i="2" s="1"/>
  <c r="V377" i="2" s="1"/>
  <c r="F384" i="2" a="1"/>
  <c r="F384" i="2" s="1"/>
  <c r="V384" i="2" s="1"/>
  <c r="F390" i="2" a="1"/>
  <c r="F390" i="2" s="1"/>
  <c r="V390" i="2" s="1"/>
  <c r="F398" i="2" a="1"/>
  <c r="F398" i="2" s="1"/>
  <c r="V398" i="2" s="1"/>
  <c r="F406" i="2" a="1"/>
  <c r="F406" i="2" s="1"/>
  <c r="V406" i="2" s="1"/>
  <c r="F422" i="2" a="1"/>
  <c r="F422" i="2" s="1"/>
  <c r="V422" i="2" s="1"/>
  <c r="F430" i="2" a="1"/>
  <c r="F430" i="2" s="1"/>
  <c r="V430" i="2" s="1"/>
  <c r="F446" i="2" a="1"/>
  <c r="F446" i="2" s="1"/>
  <c r="V446" i="2" s="1"/>
  <c r="F462" i="2" a="1"/>
  <c r="F462" i="2" s="1"/>
  <c r="V462" i="2" s="1"/>
  <c r="F478" i="2" a="1"/>
  <c r="F478" i="2" s="1"/>
  <c r="V478" i="2" s="1"/>
  <c r="F494" i="2" a="1"/>
  <c r="F494" i="2" s="1"/>
  <c r="V494" i="2" s="1"/>
  <c r="F23" i="2" a="1"/>
  <c r="F23" i="2" s="1"/>
  <c r="V23" i="2" s="1"/>
  <c r="F45" i="2" a="1"/>
  <c r="F45" i="2" s="1"/>
  <c r="V45" i="2" s="1"/>
  <c r="F53" i="2" a="1"/>
  <c r="F53" i="2" s="1"/>
  <c r="V53" i="2" s="1"/>
  <c r="F61" i="2" a="1"/>
  <c r="F61" i="2" s="1"/>
  <c r="V61" i="2" s="1"/>
  <c r="F69" i="2" a="1"/>
  <c r="F69" i="2" s="1"/>
  <c r="V69" i="2" s="1"/>
  <c r="F76" i="2" a="1"/>
  <c r="F76" i="2" s="1"/>
  <c r="V76" i="2" s="1"/>
  <c r="F84" i="2" a="1"/>
  <c r="F84" i="2" s="1"/>
  <c r="V84" i="2" s="1"/>
  <c r="F100" i="2" a="1"/>
  <c r="F100" i="2" s="1"/>
  <c r="V100" i="2" s="1"/>
  <c r="F116" i="2" a="1"/>
  <c r="F116" i="2" s="1"/>
  <c r="V116" i="2" s="1"/>
  <c r="F140" i="2" a="1"/>
  <c r="F140" i="2" s="1"/>
  <c r="V140" i="2" s="1"/>
  <c r="F163" i="2" a="1"/>
  <c r="F163" i="2" s="1"/>
  <c r="V163" i="2" s="1"/>
  <c r="F177" i="2" a="1"/>
  <c r="F177" i="2" s="1"/>
  <c r="V177" i="2" s="1"/>
  <c r="F198" i="2" a="1"/>
  <c r="F198" i="2" s="1"/>
  <c r="V198" i="2" s="1"/>
  <c r="F221" i="2" a="1"/>
  <c r="F221" i="2" s="1"/>
  <c r="V221" i="2" s="1"/>
  <c r="F251" i="2" a="1"/>
  <c r="F251" i="2" s="1"/>
  <c r="V251" i="2" s="1"/>
  <c r="F289" i="2" a="1"/>
  <c r="F289" i="2" s="1"/>
  <c r="V289" i="2" s="1"/>
  <c r="F318" i="2" a="1"/>
  <c r="F318" i="2" s="1"/>
  <c r="V318" i="2" s="1"/>
  <c r="F15" i="2" a="1"/>
  <c r="F15" i="2" s="1"/>
  <c r="V15" i="2" s="1"/>
  <c r="F16" i="2" a="1"/>
  <c r="F16" i="2" s="1"/>
  <c r="V16" i="2" s="1"/>
  <c r="F24" i="2" a="1"/>
  <c r="F24" i="2" s="1"/>
  <c r="V24" i="2" s="1"/>
  <c r="F32" i="2" a="1"/>
  <c r="F32" i="2" s="1"/>
  <c r="V32" i="2" s="1"/>
  <c r="F39" i="2" a="1"/>
  <c r="F39" i="2" s="1"/>
  <c r="V39" i="2" s="1"/>
  <c r="F46" i="2" a="1"/>
  <c r="F46" i="2" s="1"/>
  <c r="V46" i="2" s="1"/>
  <c r="F54" i="2" a="1"/>
  <c r="F54" i="2" s="1"/>
  <c r="V54" i="2" s="1"/>
  <c r="F62" i="2" a="1"/>
  <c r="F62" i="2" s="1"/>
  <c r="V62" i="2" s="1"/>
  <c r="F70" i="2" a="1"/>
  <c r="F70" i="2" s="1"/>
  <c r="V70" i="2" s="1"/>
  <c r="F77" i="2" a="1"/>
  <c r="F77" i="2" s="1"/>
  <c r="V77" i="2" s="1"/>
  <c r="F85" i="2" a="1"/>
  <c r="F85" i="2" s="1"/>
  <c r="V85" i="2" s="1"/>
  <c r="F93" i="2" a="1"/>
  <c r="F93" i="2" s="1"/>
  <c r="V93" i="2" s="1"/>
  <c r="F101" i="2" a="1"/>
  <c r="F101" i="2" s="1"/>
  <c r="V101" i="2" s="1"/>
  <c r="F109" i="2" a="1"/>
  <c r="F109" i="2" s="1"/>
  <c r="V109" i="2" s="1"/>
  <c r="F117" i="2" a="1"/>
  <c r="F117" i="2" s="1"/>
  <c r="V117" i="2" s="1"/>
  <c r="F125" i="2" a="1"/>
  <c r="F125" i="2" s="1"/>
  <c r="V125" i="2" s="1"/>
  <c r="F133" i="2" a="1"/>
  <c r="F133" i="2" s="1"/>
  <c r="V133" i="2" s="1"/>
  <c r="F141" i="2" a="1"/>
  <c r="F141" i="2" s="1"/>
  <c r="V141" i="2" s="1"/>
  <c r="F149" i="2" a="1"/>
  <c r="F149" i="2" s="1"/>
  <c r="V149" i="2" s="1"/>
  <c r="F157" i="2" a="1"/>
  <c r="F157" i="2" s="1"/>
  <c r="V157" i="2" s="1"/>
  <c r="F164" i="2" a="1"/>
  <c r="F164" i="2" s="1"/>
  <c r="V164" i="2" s="1"/>
  <c r="F178" i="2" a="1"/>
  <c r="F178" i="2" s="1"/>
  <c r="V178" i="2" s="1"/>
  <c r="F185" i="2" a="1"/>
  <c r="F185" i="2" s="1"/>
  <c r="V185" i="2" s="1"/>
  <c r="F192" i="2" a="1"/>
  <c r="F192" i="2" s="1"/>
  <c r="V192" i="2" s="1"/>
  <c r="F199" i="2" a="1"/>
  <c r="F199" i="2" s="1"/>
  <c r="V199" i="2" s="1"/>
  <c r="F214" i="2" a="1"/>
  <c r="F214" i="2" s="1"/>
  <c r="V214" i="2" s="1"/>
  <c r="F222" i="2" a="1"/>
  <c r="F222" i="2" s="1"/>
  <c r="V222" i="2" s="1"/>
  <c r="F230" i="2" a="1"/>
  <c r="F230" i="2" s="1"/>
  <c r="V230" i="2" s="1"/>
  <c r="F237" i="2" a="1"/>
  <c r="F237" i="2" s="1"/>
  <c r="V237" i="2" s="1"/>
  <c r="F245" i="2" a="1"/>
  <c r="F245" i="2" s="1"/>
  <c r="V245" i="2" s="1"/>
  <c r="F259" i="2" a="1"/>
  <c r="F259" i="2" s="1"/>
  <c r="V259" i="2" s="1"/>
  <c r="F267" i="2" a="1"/>
  <c r="F267" i="2" s="1"/>
  <c r="V267" i="2" s="1"/>
  <c r="F274" i="2" a="1"/>
  <c r="F274" i="2" s="1"/>
  <c r="V274" i="2" s="1"/>
  <c r="F282" i="2" a="1"/>
  <c r="F282" i="2" s="1"/>
  <c r="V282" i="2" s="1"/>
  <c r="F17" i="2" a="1"/>
  <c r="F17" i="2" s="1"/>
  <c r="V17" i="2" s="1"/>
  <c r="F25" i="2" a="1"/>
  <c r="F25" i="2" s="1"/>
  <c r="V25" i="2" s="1"/>
  <c r="F33" i="2" a="1"/>
  <c r="F33" i="2" s="1"/>
  <c r="V33" i="2" s="1"/>
  <c r="F40" i="2" a="1"/>
  <c r="F40" i="2" s="1"/>
  <c r="V40" i="2" s="1"/>
  <c r="F47" i="2" a="1"/>
  <c r="F47" i="2" s="1"/>
  <c r="V47" i="2" s="1"/>
  <c r="F55" i="2" a="1"/>
  <c r="F55" i="2" s="1"/>
  <c r="V55" i="2" s="1"/>
  <c r="F63" i="2" a="1"/>
  <c r="F63" i="2" s="1"/>
  <c r="V63" i="2" s="1"/>
  <c r="F71" i="2" a="1"/>
  <c r="F71" i="2" s="1"/>
  <c r="V71" i="2" s="1"/>
  <c r="F78" i="2" a="1"/>
  <c r="F78" i="2" s="1"/>
  <c r="V78" i="2" s="1"/>
  <c r="F86" i="2" a="1"/>
  <c r="F86" i="2" s="1"/>
  <c r="V86" i="2" s="1"/>
  <c r="F94" i="2" a="1"/>
  <c r="F94" i="2" s="1"/>
  <c r="V94" i="2" s="1"/>
  <c r="F102" i="2" a="1"/>
  <c r="F102" i="2" s="1"/>
  <c r="V102" i="2" s="1"/>
  <c r="F110" i="2" a="1"/>
  <c r="F110" i="2" s="1"/>
  <c r="V110" i="2" s="1"/>
  <c r="F118" i="2" a="1"/>
  <c r="F118" i="2" s="1"/>
  <c r="V118" i="2" s="1"/>
  <c r="F126" i="2" a="1"/>
  <c r="F126" i="2" s="1"/>
  <c r="V126" i="2" s="1"/>
  <c r="F134" i="2" a="1"/>
  <c r="F134" i="2" s="1"/>
  <c r="V134" i="2" s="1"/>
  <c r="F142" i="2" a="1"/>
  <c r="F142" i="2" s="1"/>
  <c r="V142" i="2" s="1"/>
  <c r="F150" i="2" a="1"/>
  <c r="F150" i="2" s="1"/>
  <c r="V150" i="2" s="1"/>
  <c r="F158" i="2" a="1"/>
  <c r="F158" i="2" s="1"/>
  <c r="V158" i="2" s="1"/>
  <c r="F165" i="2" a="1"/>
  <c r="F165" i="2" s="1"/>
  <c r="V165" i="2" s="1"/>
  <c r="F171" i="2" a="1"/>
  <c r="F171" i="2" s="1"/>
  <c r="V171" i="2" s="1"/>
  <c r="F179" i="2" a="1"/>
  <c r="F179" i="2" s="1"/>
  <c r="V179" i="2" s="1"/>
  <c r="F18" i="2" a="1"/>
  <c r="F18" i="2" s="1"/>
  <c r="V18" i="2" s="1"/>
  <c r="F26" i="2" a="1"/>
  <c r="F26" i="2" s="1"/>
  <c r="V26" i="2" s="1"/>
  <c r="F34" i="2" a="1"/>
  <c r="F34" i="2" s="1"/>
  <c r="V34" i="2" s="1"/>
  <c r="F41" i="2" a="1"/>
  <c r="F41" i="2" s="1"/>
  <c r="V41" i="2" s="1"/>
  <c r="F48" i="2" a="1"/>
  <c r="F48" i="2" s="1"/>
  <c r="V48" i="2" s="1"/>
  <c r="F56" i="2" a="1"/>
  <c r="F56" i="2" s="1"/>
  <c r="V56" i="2" s="1"/>
  <c r="F64" i="2" a="1"/>
  <c r="F64" i="2" s="1"/>
  <c r="V64" i="2" s="1"/>
  <c r="F72" i="2" a="1"/>
  <c r="F72" i="2" s="1"/>
  <c r="V72" i="2" s="1"/>
  <c r="F79" i="2" a="1"/>
  <c r="F79" i="2" s="1"/>
  <c r="V79" i="2" s="1"/>
  <c r="F87" i="2" a="1"/>
  <c r="F87" i="2" s="1"/>
  <c r="V87" i="2" s="1"/>
  <c r="F95" i="2" a="1"/>
  <c r="F95" i="2" s="1"/>
  <c r="V95" i="2" s="1"/>
  <c r="F103" i="2" a="1"/>
  <c r="F103" i="2" s="1"/>
  <c r="V103" i="2" s="1"/>
  <c r="F111" i="2" a="1"/>
  <c r="F111" i="2" s="1"/>
  <c r="V111" i="2" s="1"/>
  <c r="F119" i="2" a="1"/>
  <c r="F119" i="2" s="1"/>
  <c r="V119" i="2" s="1"/>
  <c r="F127" i="2" a="1"/>
  <c r="F127" i="2" s="1"/>
  <c r="V127" i="2" s="1"/>
  <c r="F135" i="2" a="1"/>
  <c r="F135" i="2" s="1"/>
  <c r="V135" i="2" s="1"/>
  <c r="F143" i="2" a="1"/>
  <c r="F143" i="2" s="1"/>
  <c r="V143" i="2" s="1"/>
  <c r="F151" i="2" a="1"/>
  <c r="F151" i="2" s="1"/>
  <c r="V151" i="2" s="1"/>
  <c r="F159" i="2" a="1"/>
  <c r="F159" i="2" s="1"/>
  <c r="V159" i="2" s="1"/>
  <c r="F166" i="2" a="1"/>
  <c r="F166" i="2" s="1"/>
  <c r="V166" i="2" s="1"/>
  <c r="F172" i="2" a="1"/>
  <c r="F172" i="2" s="1"/>
  <c r="V172" i="2" s="1"/>
  <c r="F180" i="2" a="1"/>
  <c r="F180" i="2" s="1"/>
  <c r="V180" i="2" s="1"/>
  <c r="F208" i="2" a="1"/>
  <c r="F208" i="2" s="1"/>
  <c r="V208" i="2" s="1"/>
  <c r="F239" i="2" a="1"/>
  <c r="F239" i="2" s="1"/>
  <c r="V239" i="2" s="1"/>
  <c r="F268" i="2" a="1"/>
  <c r="F268" i="2" s="1"/>
  <c r="V268" i="2" s="1"/>
  <c r="F297" i="2" a="1"/>
  <c r="F297" i="2" s="1"/>
  <c r="V297" i="2" s="1"/>
  <c r="F314" i="2" a="1"/>
  <c r="F314" i="2" s="1"/>
  <c r="V314" i="2" s="1"/>
  <c r="F335" i="2" a="1"/>
  <c r="F335" i="2" s="1"/>
  <c r="V335" i="2" s="1"/>
  <c r="F351" i="2" a="1"/>
  <c r="F351" i="2" s="1"/>
  <c r="V351" i="2" s="1"/>
  <c r="F365" i="2" a="1"/>
  <c r="F365" i="2" s="1"/>
  <c r="V365" i="2" s="1"/>
  <c r="F380" i="2" a="1"/>
  <c r="F380" i="2" s="1"/>
  <c r="V380" i="2" s="1"/>
  <c r="F393" i="2" a="1"/>
  <c r="F393" i="2" s="1"/>
  <c r="V393" i="2" s="1"/>
  <c r="F409" i="2" a="1"/>
  <c r="F409" i="2" s="1"/>
  <c r="V409" i="2" s="1"/>
  <c r="F425" i="2" a="1"/>
  <c r="F425" i="2" s="1"/>
  <c r="V425" i="2" s="1"/>
  <c r="F441" i="2" a="1"/>
  <c r="F441" i="2" s="1"/>
  <c r="V441" i="2" s="1"/>
  <c r="F457" i="2" a="1"/>
  <c r="F457" i="2" s="1"/>
  <c r="V457" i="2" s="1"/>
  <c r="F473" i="2" a="1"/>
  <c r="F473" i="2" s="1"/>
  <c r="V473" i="2" s="1"/>
  <c r="F489" i="2" a="1"/>
  <c r="F489" i="2" s="1"/>
  <c r="V489" i="2" s="1"/>
  <c r="F505" i="2" a="1"/>
  <c r="F505" i="2" s="1"/>
  <c r="V505" i="2" s="1"/>
  <c r="F506" i="2" a="1"/>
  <c r="F506" i="2" s="1"/>
  <c r="V506" i="2" s="1"/>
  <c r="F465" i="2" a="1"/>
  <c r="F465" i="2" s="1"/>
  <c r="V465" i="2" s="1"/>
  <c r="F466" i="2" a="1"/>
  <c r="F466" i="2" s="1"/>
  <c r="V466" i="2" s="1"/>
  <c r="F455" i="2" a="1"/>
  <c r="F455" i="2" s="1"/>
  <c r="V455" i="2" s="1"/>
  <c r="F456" i="2" a="1"/>
  <c r="F456" i="2" s="1"/>
  <c r="V456" i="2" s="1"/>
  <c r="F186" i="2" a="1"/>
  <c r="F186" i="2" s="1"/>
  <c r="V186" i="2" s="1"/>
  <c r="F215" i="2" a="1"/>
  <c r="F215" i="2" s="1"/>
  <c r="V215" i="2" s="1"/>
  <c r="F246" i="2" a="1"/>
  <c r="F246" i="2" s="1"/>
  <c r="V246" i="2" s="1"/>
  <c r="F275" i="2" a="1"/>
  <c r="F275" i="2" s="1"/>
  <c r="V275" i="2" s="1"/>
  <c r="F298" i="2" a="1"/>
  <c r="F298" i="2" s="1"/>
  <c r="V298" i="2" s="1"/>
  <c r="F319" i="2" a="1"/>
  <c r="F319" i="2" s="1"/>
  <c r="V319" i="2" s="1"/>
  <c r="F336" i="2" a="1"/>
  <c r="F336" i="2" s="1"/>
  <c r="V336" i="2" s="1"/>
  <c r="F352" i="2" a="1"/>
  <c r="F352" i="2" s="1"/>
  <c r="V352" i="2" s="1"/>
  <c r="F366" i="2" a="1"/>
  <c r="F366" i="2" s="1"/>
  <c r="V366" i="2" s="1"/>
  <c r="F394" i="2" a="1"/>
  <c r="F394" i="2" s="1"/>
  <c r="V394" i="2" s="1"/>
  <c r="F410" i="2" a="1"/>
  <c r="F410" i="2" s="1"/>
  <c r="V410" i="2" s="1"/>
  <c r="F426" i="2" a="1"/>
  <c r="F426" i="2" s="1"/>
  <c r="V426" i="2" s="1"/>
  <c r="F442" i="2" a="1"/>
  <c r="F442" i="2" s="1"/>
  <c r="V442" i="2" s="1"/>
  <c r="F458" i="2" a="1"/>
  <c r="F458" i="2" s="1"/>
  <c r="V458" i="2" s="1"/>
  <c r="F474" i="2" a="1"/>
  <c r="F474" i="2" s="1"/>
  <c r="V474" i="2" s="1"/>
  <c r="F490" i="2" a="1"/>
  <c r="F490" i="2" s="1"/>
  <c r="V490" i="2" s="1"/>
  <c r="F449" i="2" a="1"/>
  <c r="F449" i="2" s="1"/>
  <c r="V449" i="2" s="1"/>
  <c r="F450" i="2" a="1"/>
  <c r="F450" i="2" s="1"/>
  <c r="V450" i="2" s="1"/>
  <c r="F487" i="2" a="1"/>
  <c r="F487" i="2" s="1"/>
  <c r="V487" i="2" s="1"/>
  <c r="F187" i="2" a="1"/>
  <c r="F187" i="2" s="1"/>
  <c r="V187" i="2" s="1"/>
  <c r="F216" i="2" a="1"/>
  <c r="F216" i="2" s="1"/>
  <c r="V216" i="2" s="1"/>
  <c r="F276" i="2" a="1"/>
  <c r="F276" i="2" s="1"/>
  <c r="V276" i="2" s="1"/>
  <c r="F299" i="2" a="1"/>
  <c r="F299" i="2" s="1"/>
  <c r="V299" i="2" s="1"/>
  <c r="F320" i="2" a="1"/>
  <c r="F320" i="2" s="1"/>
  <c r="V320" i="2" s="1"/>
  <c r="F341" i="2" a="1"/>
  <c r="F341" i="2" s="1"/>
  <c r="V341" i="2" s="1"/>
  <c r="F356" i="2" a="1"/>
  <c r="F356" i="2" s="1"/>
  <c r="V356" i="2" s="1"/>
  <c r="F371" i="2" a="1"/>
  <c r="F371" i="2" s="1"/>
  <c r="V371" i="2" s="1"/>
  <c r="F399" i="2" a="1"/>
  <c r="F399" i="2" s="1"/>
  <c r="V399" i="2" s="1"/>
  <c r="F415" i="2" a="1"/>
  <c r="F415" i="2" s="1"/>
  <c r="V415" i="2" s="1"/>
  <c r="F431" i="2" a="1"/>
  <c r="F431" i="2" s="1"/>
  <c r="V431" i="2" s="1"/>
  <c r="F447" i="2" a="1"/>
  <c r="F447" i="2" s="1"/>
  <c r="V447" i="2" s="1"/>
  <c r="F463" i="2" a="1"/>
  <c r="F463" i="2" s="1"/>
  <c r="V463" i="2" s="1"/>
  <c r="F479" i="2" a="1"/>
  <c r="F479" i="2" s="1"/>
  <c r="V479" i="2" s="1"/>
  <c r="F495" i="2" a="1"/>
  <c r="F495" i="2" s="1"/>
  <c r="V495" i="2" s="1"/>
  <c r="F481" i="2" a="1"/>
  <c r="F481" i="2" s="1"/>
  <c r="V481" i="2" s="1"/>
  <c r="F498" i="2" a="1"/>
  <c r="F498" i="2" s="1"/>
  <c r="V498" i="2" s="1"/>
  <c r="F503" i="2" a="1"/>
  <c r="F503" i="2" s="1"/>
  <c r="V503" i="2" s="1"/>
  <c r="F504" i="2" a="1"/>
  <c r="F504" i="2" s="1"/>
  <c r="V504" i="2" s="1"/>
  <c r="F193" i="2" a="1"/>
  <c r="F193" i="2" s="1"/>
  <c r="V193" i="2" s="1"/>
  <c r="F223" i="2" a="1"/>
  <c r="F223" i="2" s="1"/>
  <c r="V223" i="2" s="1"/>
  <c r="F252" i="2" a="1"/>
  <c r="F252" i="2" s="1"/>
  <c r="V252" i="2" s="1"/>
  <c r="F283" i="2" a="1"/>
  <c r="F283" i="2" s="1"/>
  <c r="V283" i="2" s="1"/>
  <c r="F305" i="2" a="1"/>
  <c r="F305" i="2" s="1"/>
  <c r="V305" i="2" s="1"/>
  <c r="F321" i="2" a="1"/>
  <c r="F321" i="2" s="1"/>
  <c r="V321" i="2" s="1"/>
  <c r="F342" i="2" a="1"/>
  <c r="F342" i="2" s="1"/>
  <c r="V342" i="2" s="1"/>
  <c r="F372" i="2" a="1"/>
  <c r="F372" i="2" s="1"/>
  <c r="V372" i="2" s="1"/>
  <c r="F385" i="2" a="1"/>
  <c r="F385" i="2" s="1"/>
  <c r="V385" i="2" s="1"/>
  <c r="F400" i="2" a="1"/>
  <c r="F400" i="2" s="1"/>
  <c r="V400" i="2" s="1"/>
  <c r="F416" i="2" a="1"/>
  <c r="F416" i="2" s="1"/>
  <c r="V416" i="2" s="1"/>
  <c r="F432" i="2" a="1"/>
  <c r="F432" i="2" s="1"/>
  <c r="V432" i="2" s="1"/>
  <c r="F448" i="2" a="1"/>
  <c r="F448" i="2" s="1"/>
  <c r="V448" i="2" s="1"/>
  <c r="F464" i="2" a="1"/>
  <c r="F464" i="2" s="1"/>
  <c r="V464" i="2" s="1"/>
  <c r="F480" i="2" a="1"/>
  <c r="F480" i="2" s="1"/>
  <c r="V480" i="2" s="1"/>
  <c r="F496" i="2" a="1"/>
  <c r="F496" i="2" s="1"/>
  <c r="V496" i="2" s="1"/>
  <c r="F433" i="2" a="1"/>
  <c r="F433" i="2" s="1"/>
  <c r="V433" i="2" s="1"/>
  <c r="F497" i="2" a="1"/>
  <c r="F497" i="2" s="1"/>
  <c r="V497" i="2" s="1"/>
  <c r="F423" i="2" a="1"/>
  <c r="F423" i="2" s="1"/>
  <c r="V423" i="2" s="1"/>
  <c r="F488" i="2" a="1"/>
  <c r="F488" i="2" s="1"/>
  <c r="V488" i="2" s="1"/>
  <c r="F194" i="2" a="1"/>
  <c r="F194" i="2" s="1"/>
  <c r="V194" i="2" s="1"/>
  <c r="F224" i="2" a="1"/>
  <c r="F224" i="2" s="1"/>
  <c r="V224" i="2" s="1"/>
  <c r="F253" i="2" a="1"/>
  <c r="F253" i="2" s="1"/>
  <c r="V253" i="2" s="1"/>
  <c r="F284" i="2" a="1"/>
  <c r="F284" i="2" s="1"/>
  <c r="V284" i="2" s="1"/>
  <c r="F306" i="2" a="1"/>
  <c r="F306" i="2" s="1"/>
  <c r="V306" i="2" s="1"/>
  <c r="F327" i="2" a="1"/>
  <c r="F327" i="2" s="1"/>
  <c r="V327" i="2" s="1"/>
  <c r="F343" i="2" a="1"/>
  <c r="F343" i="2" s="1"/>
  <c r="V343" i="2" s="1"/>
  <c r="F357" i="2" a="1"/>
  <c r="F357" i="2" s="1"/>
  <c r="V357" i="2" s="1"/>
  <c r="F373" i="2" a="1"/>
  <c r="F373" i="2" s="1"/>
  <c r="V373" i="2" s="1"/>
  <c r="F386" i="2" a="1"/>
  <c r="F386" i="2" s="1"/>
  <c r="V386" i="2" s="1"/>
  <c r="F401" i="2" a="1"/>
  <c r="F401" i="2" s="1"/>
  <c r="V401" i="2" s="1"/>
  <c r="F417" i="2" a="1"/>
  <c r="F417" i="2" s="1"/>
  <c r="V417" i="2" s="1"/>
  <c r="F482" i="2" a="1"/>
  <c r="F482" i="2" s="1"/>
  <c r="V482" i="2" s="1"/>
  <c r="F424" i="2" a="1"/>
  <c r="F424" i="2" s="1"/>
  <c r="V424" i="2" s="1"/>
  <c r="F200" i="2" a="1"/>
  <c r="F200" i="2" s="1"/>
  <c r="V200" i="2" s="1"/>
  <c r="F260" i="2" a="1"/>
  <c r="F260" i="2" s="1"/>
  <c r="V260" i="2" s="1"/>
  <c r="F290" i="2" a="1"/>
  <c r="F290" i="2" s="1"/>
  <c r="V290" i="2" s="1"/>
  <c r="F307" i="2" a="1"/>
  <c r="F307" i="2" s="1"/>
  <c r="V307" i="2" s="1"/>
  <c r="F328" i="2" a="1"/>
  <c r="F328" i="2" s="1"/>
  <c r="V328" i="2" s="1"/>
  <c r="F344" i="2" a="1"/>
  <c r="F344" i="2" s="1"/>
  <c r="V344" i="2" s="1"/>
  <c r="F358" i="2" a="1"/>
  <c r="F358" i="2" s="1"/>
  <c r="V358" i="2" s="1"/>
  <c r="F374" i="2" a="1"/>
  <c r="F374" i="2" s="1"/>
  <c r="V374" i="2" s="1"/>
  <c r="F387" i="2" a="1"/>
  <c r="F387" i="2" s="1"/>
  <c r="V387" i="2" s="1"/>
  <c r="F402" i="2" a="1"/>
  <c r="F402" i="2" s="1"/>
  <c r="V402" i="2" s="1"/>
  <c r="F418" i="2" a="1"/>
  <c r="F418" i="2" s="1"/>
  <c r="V418" i="2" s="1"/>
  <c r="F434" i="2" a="1"/>
  <c r="F434" i="2" s="1"/>
  <c r="V434" i="2" s="1"/>
  <c r="F439" i="2" a="1"/>
  <c r="F439" i="2" s="1"/>
  <c r="V439" i="2" s="1"/>
  <c r="F472" i="2" a="1"/>
  <c r="F472" i="2" s="1"/>
  <c r="V472" i="2" s="1"/>
  <c r="F201" i="2" a="1"/>
  <c r="F201" i="2" s="1"/>
  <c r="V201" i="2" s="1"/>
  <c r="F231" i="2" a="1"/>
  <c r="F231" i="2" s="1"/>
  <c r="V231" i="2" s="1"/>
  <c r="F261" i="2" a="1"/>
  <c r="F261" i="2" s="1"/>
  <c r="V261" i="2" s="1"/>
  <c r="F291" i="2" a="1"/>
  <c r="F291" i="2" s="1"/>
  <c r="V291" i="2" s="1"/>
  <c r="F312" i="2" a="1"/>
  <c r="F312" i="2" s="1"/>
  <c r="V312" i="2" s="1"/>
  <c r="F329" i="2" a="1"/>
  <c r="F329" i="2" s="1"/>
  <c r="V329" i="2" s="1"/>
  <c r="F349" i="2" a="1"/>
  <c r="F349" i="2" s="1"/>
  <c r="V349" i="2" s="1"/>
  <c r="F363" i="2" a="1"/>
  <c r="F363" i="2" s="1"/>
  <c r="V363" i="2" s="1"/>
  <c r="F378" i="2" a="1"/>
  <c r="F378" i="2" s="1"/>
  <c r="V378" i="2" s="1"/>
  <c r="F391" i="2" a="1"/>
  <c r="F391" i="2" s="1"/>
  <c r="V391" i="2" s="1"/>
  <c r="F407" i="2" a="1"/>
  <c r="F407" i="2" s="1"/>
  <c r="V407" i="2" s="1"/>
  <c r="F471" i="2" a="1"/>
  <c r="F471" i="2" s="1"/>
  <c r="V471" i="2" s="1"/>
  <c r="F207" i="2" a="1"/>
  <c r="F207" i="2" s="1"/>
  <c r="V207" i="2" s="1"/>
  <c r="F238" i="2" a="1"/>
  <c r="F238" i="2" s="1"/>
  <c r="V238" i="2" s="1"/>
  <c r="F292" i="2" a="1"/>
  <c r="F292" i="2" s="1"/>
  <c r="V292" i="2" s="1"/>
  <c r="F313" i="2" a="1"/>
  <c r="F313" i="2" s="1"/>
  <c r="V313" i="2" s="1"/>
  <c r="F334" i="2" a="1"/>
  <c r="F334" i="2" s="1"/>
  <c r="V334" i="2" s="1"/>
  <c r="F350" i="2" a="1"/>
  <c r="F350" i="2" s="1"/>
  <c r="V350" i="2" s="1"/>
  <c r="F364" i="2" a="1"/>
  <c r="F364" i="2" s="1"/>
  <c r="V364" i="2" s="1"/>
  <c r="F379" i="2" a="1"/>
  <c r="F379" i="2" s="1"/>
  <c r="V379" i="2" s="1"/>
  <c r="F392" i="2" a="1"/>
  <c r="F392" i="2" s="1"/>
  <c r="V392" i="2" s="1"/>
  <c r="F408" i="2" a="1"/>
  <c r="F408" i="2" s="1"/>
  <c r="V408" i="2" s="1"/>
  <c r="F440" i="2" a="1"/>
  <c r="F440" i="2" s="1"/>
  <c r="V440" i="2" s="1"/>
  <c r="O10" i="2"/>
  <c r="U10" i="2"/>
  <c r="U510" i="2" s="1"/>
  <c r="C4" i="4"/>
  <c r="Q10" i="2" l="1"/>
  <c r="R10" i="2"/>
  <c r="P10" i="2"/>
  <c r="W472" i="2"/>
  <c r="W407" i="2"/>
  <c r="W261" i="2"/>
  <c r="W387" i="2"/>
  <c r="W200" i="2"/>
  <c r="W343" i="2"/>
  <c r="W423" i="2"/>
  <c r="W416" i="2"/>
  <c r="W252" i="2"/>
  <c r="W479" i="2"/>
  <c r="W341" i="2"/>
  <c r="W449" i="2"/>
  <c r="W366" i="2"/>
  <c r="W186" i="2"/>
  <c r="W473" i="2"/>
  <c r="W351" i="2"/>
  <c r="W172" i="2"/>
  <c r="W111" i="2"/>
  <c r="W48" i="2"/>
  <c r="W158" i="2"/>
  <c r="W94" i="2"/>
  <c r="W33" i="2"/>
  <c r="W237" i="2"/>
  <c r="W164" i="2"/>
  <c r="W101" i="2"/>
  <c r="W39" i="2"/>
  <c r="W221" i="2"/>
  <c r="W76" i="2"/>
  <c r="W462" i="2"/>
  <c r="W377" i="2"/>
  <c r="W317" i="2"/>
  <c r="W250" i="2"/>
  <c r="W190" i="2"/>
  <c r="W123" i="2"/>
  <c r="W60" i="2"/>
  <c r="W281" i="2"/>
  <c r="W108" i="2"/>
  <c r="W438" i="2"/>
  <c r="W461" i="2"/>
  <c r="W397" i="2"/>
  <c r="W324" i="2"/>
  <c r="W256" i="2"/>
  <c r="W196" i="2"/>
  <c r="W130" i="2"/>
  <c r="W59" i="2"/>
  <c r="W296" i="2"/>
  <c r="W436" i="2"/>
  <c r="W338" i="2"/>
  <c r="W270" i="2"/>
  <c r="W210" i="2"/>
  <c r="W145" i="2"/>
  <c r="W81" i="2"/>
  <c r="W500" i="2"/>
  <c r="W382" i="2"/>
  <c r="W451" i="2"/>
  <c r="W388" i="2"/>
  <c r="W322" i="2"/>
  <c r="W262" i="2"/>
  <c r="W202" i="2"/>
  <c r="W128" i="2"/>
  <c r="W65" i="2"/>
  <c r="W363" i="2"/>
  <c r="W364" i="2"/>
  <c r="W350" i="2"/>
  <c r="W391" i="2"/>
  <c r="W231" i="2"/>
  <c r="W374" i="2"/>
  <c r="W424" i="2"/>
  <c r="W327" i="2"/>
  <c r="W497" i="2"/>
  <c r="W400" i="2"/>
  <c r="W223" i="2"/>
  <c r="W463" i="2"/>
  <c r="W320" i="2"/>
  <c r="W490" i="2"/>
  <c r="W352" i="2"/>
  <c r="W456" i="2"/>
  <c r="W457" i="2"/>
  <c r="W335" i="2"/>
  <c r="W166" i="2"/>
  <c r="W103" i="2"/>
  <c r="W41" i="2"/>
  <c r="W150" i="2"/>
  <c r="W86" i="2"/>
  <c r="W25" i="2"/>
  <c r="W230" i="2"/>
  <c r="W157" i="2"/>
  <c r="W93" i="2"/>
  <c r="W32" i="2"/>
  <c r="W198" i="2"/>
  <c r="W69" i="2"/>
  <c r="W446" i="2"/>
  <c r="W370" i="2"/>
  <c r="W303" i="2"/>
  <c r="W243" i="2"/>
  <c r="W183" i="2"/>
  <c r="W115" i="2"/>
  <c r="W52" i="2"/>
  <c r="W258" i="2"/>
  <c r="W92" i="2"/>
  <c r="W414" i="2"/>
  <c r="W453" i="2"/>
  <c r="W389" i="2"/>
  <c r="W316" i="2"/>
  <c r="W249" i="2"/>
  <c r="W189" i="2"/>
  <c r="W122" i="2"/>
  <c r="W51" i="2"/>
  <c r="W266" i="2"/>
  <c r="W420" i="2"/>
  <c r="W331" i="2"/>
  <c r="W263" i="2"/>
  <c r="W203" i="2"/>
  <c r="W137" i="2"/>
  <c r="W74" i="2"/>
  <c r="W333" i="2"/>
  <c r="W484" i="2"/>
  <c r="W507" i="2"/>
  <c r="W443" i="2"/>
  <c r="W381" i="2"/>
  <c r="W315" i="2"/>
  <c r="W254" i="2"/>
  <c r="W195" i="2"/>
  <c r="W120" i="2"/>
  <c r="W57" i="2"/>
  <c r="W313" i="2"/>
  <c r="W334" i="2"/>
  <c r="W378" i="2"/>
  <c r="W201" i="2"/>
  <c r="W358" i="2"/>
  <c r="W482" i="2"/>
  <c r="W306" i="2"/>
  <c r="W433" i="2"/>
  <c r="W385" i="2"/>
  <c r="W193" i="2"/>
  <c r="W447" i="2"/>
  <c r="W299" i="2"/>
  <c r="W474" i="2"/>
  <c r="W336" i="2"/>
  <c r="W455" i="2"/>
  <c r="W441" i="2"/>
  <c r="W314" i="2"/>
  <c r="W159" i="2"/>
  <c r="W95" i="2"/>
  <c r="W34" i="2"/>
  <c r="W142" i="2"/>
  <c r="W78" i="2"/>
  <c r="W17" i="2"/>
  <c r="W222" i="2"/>
  <c r="W149" i="2"/>
  <c r="W85" i="2"/>
  <c r="W24" i="2"/>
  <c r="W177" i="2"/>
  <c r="W61" i="2"/>
  <c r="W430" i="2"/>
  <c r="W362" i="2"/>
  <c r="W295" i="2"/>
  <c r="W235" i="2"/>
  <c r="W176" i="2"/>
  <c r="W107" i="2"/>
  <c r="W44" i="2"/>
  <c r="W236" i="2"/>
  <c r="W31" i="2"/>
  <c r="W509" i="2"/>
  <c r="W445" i="2"/>
  <c r="W383" i="2"/>
  <c r="W310" i="2"/>
  <c r="W242" i="2"/>
  <c r="W175" i="2"/>
  <c r="W114" i="2"/>
  <c r="W43" i="2"/>
  <c r="W229" i="2"/>
  <c r="W396" i="2"/>
  <c r="W323" i="2"/>
  <c r="W255" i="2"/>
  <c r="W188" i="2"/>
  <c r="W129" i="2"/>
  <c r="W66" i="2"/>
  <c r="W304" i="2"/>
  <c r="W468" i="2"/>
  <c r="W499" i="2"/>
  <c r="W435" i="2"/>
  <c r="W375" i="2"/>
  <c r="W308" i="2"/>
  <c r="W247" i="2"/>
  <c r="W181" i="2"/>
  <c r="W112" i="2"/>
  <c r="W49" i="2"/>
  <c r="W284" i="2"/>
  <c r="W496" i="2"/>
  <c r="W372" i="2"/>
  <c r="W504" i="2"/>
  <c r="W431" i="2"/>
  <c r="W276" i="2"/>
  <c r="W458" i="2"/>
  <c r="W319" i="2"/>
  <c r="W466" i="2"/>
  <c r="W425" i="2"/>
  <c r="W297" i="2"/>
  <c r="W151" i="2"/>
  <c r="W87" i="2"/>
  <c r="W26" i="2"/>
  <c r="W134" i="2"/>
  <c r="W71" i="2"/>
  <c r="W282" i="2"/>
  <c r="W214" i="2"/>
  <c r="W141" i="2"/>
  <c r="W77" i="2"/>
  <c r="W16" i="2"/>
  <c r="W163" i="2"/>
  <c r="W53" i="2"/>
  <c r="W422" i="2"/>
  <c r="W355" i="2"/>
  <c r="W288" i="2"/>
  <c r="W228" i="2"/>
  <c r="W169" i="2"/>
  <c r="W99" i="2"/>
  <c r="W38" i="2"/>
  <c r="W206" i="2"/>
  <c r="W501" i="2"/>
  <c r="W437" i="2"/>
  <c r="W369" i="2"/>
  <c r="W302" i="2"/>
  <c r="W234" i="2"/>
  <c r="W168" i="2"/>
  <c r="W106" i="2"/>
  <c r="W37" i="2"/>
  <c r="W184" i="2"/>
  <c r="W376" i="2"/>
  <c r="W309" i="2"/>
  <c r="W248" i="2"/>
  <c r="W182" i="2"/>
  <c r="W121" i="2"/>
  <c r="W58" i="2"/>
  <c r="W273" i="2"/>
  <c r="W460" i="2"/>
  <c r="W491" i="2"/>
  <c r="W427" i="2"/>
  <c r="W367" i="2"/>
  <c r="W300" i="2"/>
  <c r="W240" i="2"/>
  <c r="W173" i="2"/>
  <c r="W104" i="2"/>
  <c r="W42" i="2"/>
  <c r="W440" i="2"/>
  <c r="W292" i="2"/>
  <c r="W349" i="2"/>
  <c r="W439" i="2"/>
  <c r="W328" i="2"/>
  <c r="W401" i="2"/>
  <c r="W253" i="2"/>
  <c r="W480" i="2"/>
  <c r="W342" i="2"/>
  <c r="W503" i="2"/>
  <c r="W415" i="2"/>
  <c r="W216" i="2"/>
  <c r="W442" i="2"/>
  <c r="W298" i="2"/>
  <c r="W465" i="2"/>
  <c r="W409" i="2"/>
  <c r="W268" i="2"/>
  <c r="W143" i="2"/>
  <c r="W79" i="2"/>
  <c r="W18" i="2"/>
  <c r="W126" i="2"/>
  <c r="W63" i="2"/>
  <c r="W274" i="2"/>
  <c r="W199" i="2"/>
  <c r="W133" i="2"/>
  <c r="W70" i="2"/>
  <c r="W15" i="2"/>
  <c r="W140" i="2"/>
  <c r="W45" i="2"/>
  <c r="W406" i="2"/>
  <c r="W348" i="2"/>
  <c r="W280" i="2"/>
  <c r="W220" i="2"/>
  <c r="W155" i="2"/>
  <c r="W91" i="2"/>
  <c r="W30" i="2"/>
  <c r="W191" i="2"/>
  <c r="W502" i="2"/>
  <c r="W493" i="2"/>
  <c r="W429" i="2"/>
  <c r="W361" i="2"/>
  <c r="W287" i="2"/>
  <c r="W227" i="2"/>
  <c r="W162" i="2"/>
  <c r="W98" i="2"/>
  <c r="W29" i="2"/>
  <c r="W124" i="2"/>
  <c r="W368" i="2"/>
  <c r="W301" i="2"/>
  <c r="W241" i="2"/>
  <c r="W174" i="2"/>
  <c r="W113" i="2"/>
  <c r="W50" i="2"/>
  <c r="W244" i="2"/>
  <c r="W444" i="2"/>
  <c r="W483" i="2"/>
  <c r="W419" i="2"/>
  <c r="W359" i="2"/>
  <c r="W293" i="2"/>
  <c r="W232" i="2"/>
  <c r="W160" i="2"/>
  <c r="W96" i="2"/>
  <c r="W35" i="2"/>
  <c r="W417" i="2"/>
  <c r="W408" i="2"/>
  <c r="W238" i="2"/>
  <c r="W329" i="2"/>
  <c r="W434" i="2"/>
  <c r="W307" i="2"/>
  <c r="W386" i="2"/>
  <c r="W224" i="2"/>
  <c r="W464" i="2"/>
  <c r="W321" i="2"/>
  <c r="W498" i="2"/>
  <c r="W399" i="2"/>
  <c r="W187" i="2"/>
  <c r="W426" i="2"/>
  <c r="W275" i="2"/>
  <c r="W506" i="2"/>
  <c r="W393" i="2"/>
  <c r="W239" i="2"/>
  <c r="W135" i="2"/>
  <c r="W72" i="2"/>
  <c r="W179" i="2"/>
  <c r="W118" i="2"/>
  <c r="W55" i="2"/>
  <c r="W267" i="2"/>
  <c r="W192" i="2"/>
  <c r="W125" i="2"/>
  <c r="W62" i="2"/>
  <c r="W318" i="2"/>
  <c r="W116" i="2"/>
  <c r="W23" i="2"/>
  <c r="W398" i="2"/>
  <c r="W340" i="2"/>
  <c r="W272" i="2"/>
  <c r="W212" i="2"/>
  <c r="W147" i="2"/>
  <c r="W83" i="2"/>
  <c r="W22" i="2"/>
  <c r="W170" i="2"/>
  <c r="W486" i="2"/>
  <c r="W485" i="2"/>
  <c r="W421" i="2"/>
  <c r="W354" i="2"/>
  <c r="W279" i="2"/>
  <c r="W219" i="2"/>
  <c r="W154" i="2"/>
  <c r="W90" i="2"/>
  <c r="W21" i="2"/>
  <c r="W492" i="2"/>
  <c r="W360" i="2"/>
  <c r="W294" i="2"/>
  <c r="W233" i="2"/>
  <c r="W167" i="2"/>
  <c r="W105" i="2"/>
  <c r="W36" i="2"/>
  <c r="W213" i="2"/>
  <c r="W428" i="2"/>
  <c r="W475" i="2"/>
  <c r="W411" i="2"/>
  <c r="W345" i="2"/>
  <c r="W285" i="2"/>
  <c r="W225" i="2"/>
  <c r="W152" i="2"/>
  <c r="W88" i="2"/>
  <c r="W27" i="2"/>
  <c r="W344" i="2"/>
  <c r="W392" i="2"/>
  <c r="W207" i="2"/>
  <c r="W312" i="2"/>
  <c r="W418" i="2"/>
  <c r="W290" i="2"/>
  <c r="W373" i="2"/>
  <c r="W194" i="2"/>
  <c r="W448" i="2"/>
  <c r="W305" i="2"/>
  <c r="W481" i="2"/>
  <c r="W371" i="2"/>
  <c r="W487" i="2"/>
  <c r="W410" i="2"/>
  <c r="W246" i="2"/>
  <c r="W505" i="2"/>
  <c r="W380" i="2"/>
  <c r="W208" i="2"/>
  <c r="W127" i="2"/>
  <c r="W64" i="2"/>
  <c r="W171" i="2"/>
  <c r="W110" i="2"/>
  <c r="W47" i="2"/>
  <c r="W259" i="2"/>
  <c r="W185" i="2"/>
  <c r="W117" i="2"/>
  <c r="W54" i="2"/>
  <c r="W289" i="2"/>
  <c r="W100" i="2"/>
  <c r="W494" i="2"/>
  <c r="W390" i="2"/>
  <c r="W332" i="2"/>
  <c r="W265" i="2"/>
  <c r="W205" i="2"/>
  <c r="W139" i="2"/>
  <c r="W75" i="2"/>
  <c r="W156" i="2"/>
  <c r="W470" i="2"/>
  <c r="W477" i="2"/>
  <c r="W413" i="2"/>
  <c r="W347" i="2"/>
  <c r="W271" i="2"/>
  <c r="W211" i="2"/>
  <c r="W146" i="2"/>
  <c r="W82" i="2"/>
  <c r="W476" i="2"/>
  <c r="W353" i="2"/>
  <c r="W286" i="2"/>
  <c r="W226" i="2"/>
  <c r="W161" i="2"/>
  <c r="W97" i="2"/>
  <c r="W28" i="2"/>
  <c r="W148" i="2"/>
  <c r="W412" i="2"/>
  <c r="W467" i="2"/>
  <c r="W403" i="2"/>
  <c r="W337" i="2"/>
  <c r="W277" i="2"/>
  <c r="W217" i="2"/>
  <c r="W144" i="2"/>
  <c r="W80" i="2"/>
  <c r="W19" i="2"/>
  <c r="W379" i="2"/>
  <c r="W471" i="2"/>
  <c r="W291" i="2"/>
  <c r="W402" i="2"/>
  <c r="W260" i="2"/>
  <c r="W357" i="2"/>
  <c r="W488" i="2"/>
  <c r="W432" i="2"/>
  <c r="W283" i="2"/>
  <c r="W495" i="2"/>
  <c r="W356" i="2"/>
  <c r="W450" i="2"/>
  <c r="W394" i="2"/>
  <c r="W215" i="2"/>
  <c r="W489" i="2"/>
  <c r="W365" i="2"/>
  <c r="W180" i="2"/>
  <c r="W119" i="2"/>
  <c r="W56" i="2"/>
  <c r="W165" i="2"/>
  <c r="W102" i="2"/>
  <c r="W40" i="2"/>
  <c r="W245" i="2"/>
  <c r="W178" i="2"/>
  <c r="W109" i="2"/>
  <c r="W46" i="2"/>
  <c r="W251" i="2"/>
  <c r="W84" i="2"/>
  <c r="W478" i="2"/>
  <c r="W384" i="2"/>
  <c r="W325" i="2"/>
  <c r="W257" i="2"/>
  <c r="W197" i="2"/>
  <c r="W131" i="2"/>
  <c r="W68" i="2"/>
  <c r="W311" i="2"/>
  <c r="W132" i="2"/>
  <c r="W454" i="2"/>
  <c r="W469" i="2"/>
  <c r="W405" i="2"/>
  <c r="W339" i="2"/>
  <c r="W264" i="2"/>
  <c r="W204" i="2"/>
  <c r="W138" i="2"/>
  <c r="W67" i="2"/>
  <c r="W326" i="2"/>
  <c r="W452" i="2"/>
  <c r="W346" i="2"/>
  <c r="W278" i="2"/>
  <c r="W218" i="2"/>
  <c r="W153" i="2"/>
  <c r="W89" i="2"/>
  <c r="W20" i="2"/>
  <c r="W508" i="2"/>
  <c r="W404" i="2"/>
  <c r="W459" i="2"/>
  <c r="W395" i="2"/>
  <c r="W330" i="2"/>
  <c r="W269" i="2"/>
  <c r="W209" i="2"/>
  <c r="W136" i="2"/>
  <c r="W73" i="2"/>
  <c r="W12" i="2"/>
  <c r="W14" i="2"/>
  <c r="W13" i="2"/>
  <c r="W11" i="2"/>
  <c r="V510" i="2"/>
  <c r="W10" i="2"/>
  <c r="O510" i="2"/>
  <c r="T10" i="2"/>
  <c r="P1" i="2"/>
  <c r="P2" i="2" s="1"/>
  <c r="Y48" i="2" l="1"/>
  <c r="Y73" i="2"/>
  <c r="Y508" i="2"/>
  <c r="Y326" i="2"/>
  <c r="Y454" i="2"/>
  <c r="Y384" i="2"/>
  <c r="Y40" i="2"/>
  <c r="Y215" i="2"/>
  <c r="Y357" i="2"/>
  <c r="Y484" i="2"/>
  <c r="Y320" i="2"/>
  <c r="Y101" i="2"/>
  <c r="Y277" i="2"/>
  <c r="Y161" i="2"/>
  <c r="Y211" i="2"/>
  <c r="Y75" i="2"/>
  <c r="Y289" i="2"/>
  <c r="Y64" i="2"/>
  <c r="Y371" i="2"/>
  <c r="Y312" i="2"/>
  <c r="Y51" i="2"/>
  <c r="Y202" i="2"/>
  <c r="Y172" i="2"/>
  <c r="Y411" i="2"/>
  <c r="Y294" i="2"/>
  <c r="Y354" i="2"/>
  <c r="Y212" i="2"/>
  <c r="Y125" i="2"/>
  <c r="Y239" i="2"/>
  <c r="Y321" i="2"/>
  <c r="Y408" i="2"/>
  <c r="Y69" i="2"/>
  <c r="Y256" i="2"/>
  <c r="Y160" i="2"/>
  <c r="Y50" i="2"/>
  <c r="Y98" i="2"/>
  <c r="Y191" i="2"/>
  <c r="Y45" i="2"/>
  <c r="Y126" i="2"/>
  <c r="Y442" i="2"/>
  <c r="Y328" i="2"/>
  <c r="Y198" i="2"/>
  <c r="Y123" i="2"/>
  <c r="Y240" i="2"/>
  <c r="Y121" i="2"/>
  <c r="Y168" i="2"/>
  <c r="Y38" i="2"/>
  <c r="Y163" i="2"/>
  <c r="Y26" i="2"/>
  <c r="Y276" i="2"/>
  <c r="Y333" i="2"/>
  <c r="Y128" i="2"/>
  <c r="Y186" i="2"/>
  <c r="Y435" i="2"/>
  <c r="Y323" i="2"/>
  <c r="Y383" i="2"/>
  <c r="Y235" i="2"/>
  <c r="Y149" i="2"/>
  <c r="Y314" i="2"/>
  <c r="Y385" i="2"/>
  <c r="Y57" i="2"/>
  <c r="Y103" i="2"/>
  <c r="Y377" i="2"/>
  <c r="Y407" i="2"/>
  <c r="Y218" i="2"/>
  <c r="Y119" i="2"/>
  <c r="Y19" i="2"/>
  <c r="Y477" i="2"/>
  <c r="Y344" i="2"/>
  <c r="Y90" i="2"/>
  <c r="Y426" i="2"/>
  <c r="Y137" i="2"/>
  <c r="Y301" i="2"/>
  <c r="Y133" i="2"/>
  <c r="Y342" i="2"/>
  <c r="Y491" i="2"/>
  <c r="Y288" i="2"/>
  <c r="Y425" i="2"/>
  <c r="Y370" i="2"/>
  <c r="Y181" i="2"/>
  <c r="Y114" i="2"/>
  <c r="Y61" i="2"/>
  <c r="Y249" i="2"/>
  <c r="Y136" i="2"/>
  <c r="Y20" i="2"/>
  <c r="Y67" i="2"/>
  <c r="Y132" i="2"/>
  <c r="Y478" i="2"/>
  <c r="Y102" i="2"/>
  <c r="Y394" i="2"/>
  <c r="Y260" i="2"/>
  <c r="Y263" i="2"/>
  <c r="Y424" i="2"/>
  <c r="Y158" i="2"/>
  <c r="Y337" i="2"/>
  <c r="Y226" i="2"/>
  <c r="Y271" i="2"/>
  <c r="Y139" i="2"/>
  <c r="Y54" i="2"/>
  <c r="Y127" i="2"/>
  <c r="Y481" i="2"/>
  <c r="Y207" i="2"/>
  <c r="Y453" i="2"/>
  <c r="Y500" i="2"/>
  <c r="Y341" i="2"/>
  <c r="Y475" i="2"/>
  <c r="Y360" i="2"/>
  <c r="Y421" i="2"/>
  <c r="Y272" i="2"/>
  <c r="Y192" i="2"/>
  <c r="Y393" i="2"/>
  <c r="Y464" i="2"/>
  <c r="Y440" i="2"/>
  <c r="Y41" i="2"/>
  <c r="Y281" i="2"/>
  <c r="Y232" i="2"/>
  <c r="Y113" i="2"/>
  <c r="Y162" i="2"/>
  <c r="Y30" i="2"/>
  <c r="Y140" i="2"/>
  <c r="Y18" i="2"/>
  <c r="Y216" i="2"/>
  <c r="Y439" i="2"/>
  <c r="Y86" i="2"/>
  <c r="Y221" i="2"/>
  <c r="Y300" i="2"/>
  <c r="Y182" i="2"/>
  <c r="Y234" i="2"/>
  <c r="Y99" i="2"/>
  <c r="Y16" i="2"/>
  <c r="Y87" i="2"/>
  <c r="Y431" i="2"/>
  <c r="Y331" i="2"/>
  <c r="Y451" i="2"/>
  <c r="Y416" i="2"/>
  <c r="Y499" i="2"/>
  <c r="Y396" i="2"/>
  <c r="Y445" i="2"/>
  <c r="Y295" i="2"/>
  <c r="Y222" i="2"/>
  <c r="Y441" i="2"/>
  <c r="Y433" i="2"/>
  <c r="Y443" i="2"/>
  <c r="Y352" i="2"/>
  <c r="Y164" i="2"/>
  <c r="Y343" i="2"/>
  <c r="Y46" i="2"/>
  <c r="Y303" i="2"/>
  <c r="Y476" i="2"/>
  <c r="Y194" i="2"/>
  <c r="Y36" i="2"/>
  <c r="Y118" i="2"/>
  <c r="Y419" i="2"/>
  <c r="Y350" i="2"/>
  <c r="Y358" i="2"/>
  <c r="Y209" i="2"/>
  <c r="Y89" i="2"/>
  <c r="Y138" i="2"/>
  <c r="Y311" i="2"/>
  <c r="Y84" i="2"/>
  <c r="Y165" i="2"/>
  <c r="Y450" i="2"/>
  <c r="Y402" i="2"/>
  <c r="Y189" i="2"/>
  <c r="Y391" i="2"/>
  <c r="Y473" i="2"/>
  <c r="Y403" i="2"/>
  <c r="Y286" i="2"/>
  <c r="Y347" i="2"/>
  <c r="Y205" i="2"/>
  <c r="Y117" i="2"/>
  <c r="Y208" i="2"/>
  <c r="Y305" i="2"/>
  <c r="Y392" i="2"/>
  <c r="Y115" i="2"/>
  <c r="Y210" i="2"/>
  <c r="Y27" i="2"/>
  <c r="Y428" i="2"/>
  <c r="Y492" i="2"/>
  <c r="Y485" i="2"/>
  <c r="Y340" i="2"/>
  <c r="Y267" i="2"/>
  <c r="Y506" i="2"/>
  <c r="Y224" i="2"/>
  <c r="Y363" i="2"/>
  <c r="Y490" i="2"/>
  <c r="Y317" i="2"/>
  <c r="Y293" i="2"/>
  <c r="Y174" i="2"/>
  <c r="Y227" i="2"/>
  <c r="Y91" i="2"/>
  <c r="Y15" i="2"/>
  <c r="Y79" i="2"/>
  <c r="Y415" i="2"/>
  <c r="Y349" i="2"/>
  <c r="Y457" i="2"/>
  <c r="Y33" i="2"/>
  <c r="Y367" i="2"/>
  <c r="Y248" i="2"/>
  <c r="Y302" i="2"/>
  <c r="Y169" i="2"/>
  <c r="Y77" i="2"/>
  <c r="Y151" i="2"/>
  <c r="Y504" i="2"/>
  <c r="Y316" i="2"/>
  <c r="Y145" i="2"/>
  <c r="Y49" i="2"/>
  <c r="Y468" i="2"/>
  <c r="Y229" i="2"/>
  <c r="Y509" i="2"/>
  <c r="Y362" i="2"/>
  <c r="Y17" i="2"/>
  <c r="Y455" i="2"/>
  <c r="Y306" i="2"/>
  <c r="Y74" i="2"/>
  <c r="Y327" i="2"/>
  <c r="Y111" i="2"/>
  <c r="Y364" i="2"/>
  <c r="Z489" i="2"/>
  <c r="X489" i="2"/>
  <c r="X171" i="2"/>
  <c r="Z171" i="2"/>
  <c r="Z154" i="2"/>
  <c r="X154" i="2"/>
  <c r="Z232" i="2"/>
  <c r="X232" i="2"/>
  <c r="Z18" i="2"/>
  <c r="X18" i="2"/>
  <c r="X300" i="2"/>
  <c r="Z300" i="2"/>
  <c r="Z77" i="2"/>
  <c r="X77" i="2"/>
  <c r="X308" i="2"/>
  <c r="Z308" i="2"/>
  <c r="X447" i="2"/>
  <c r="Z447" i="2"/>
  <c r="X381" i="2"/>
  <c r="Z381" i="2"/>
  <c r="X183" i="2"/>
  <c r="Z183" i="2"/>
  <c r="X166" i="2"/>
  <c r="Z166" i="2"/>
  <c r="X350" i="2"/>
  <c r="Z350" i="2"/>
  <c r="Z388" i="2"/>
  <c r="X388" i="2"/>
  <c r="X397" i="2"/>
  <c r="Z397" i="2"/>
  <c r="X351" i="2"/>
  <c r="Z351" i="2"/>
  <c r="X73" i="2"/>
  <c r="Z73" i="2"/>
  <c r="Z508" i="2"/>
  <c r="X508" i="2"/>
  <c r="X326" i="2"/>
  <c r="Z326" i="2"/>
  <c r="X454" i="2"/>
  <c r="Z454" i="2"/>
  <c r="Z384" i="2"/>
  <c r="X384" i="2"/>
  <c r="Z40" i="2"/>
  <c r="X40" i="2"/>
  <c r="X215" i="2"/>
  <c r="Z215" i="2"/>
  <c r="Z357" i="2"/>
  <c r="X357" i="2"/>
  <c r="Z144" i="2"/>
  <c r="X144" i="2"/>
  <c r="X28" i="2"/>
  <c r="Z28" i="2"/>
  <c r="Z146" i="2"/>
  <c r="X146" i="2"/>
  <c r="X75" i="2"/>
  <c r="Z75" i="2"/>
  <c r="X289" i="2"/>
  <c r="Z289" i="2"/>
  <c r="Z64" i="2"/>
  <c r="X64" i="2"/>
  <c r="X371" i="2"/>
  <c r="Z371" i="2"/>
  <c r="Z312" i="2"/>
  <c r="X312" i="2"/>
  <c r="Z285" i="2"/>
  <c r="X285" i="2"/>
  <c r="X167" i="2"/>
  <c r="Z167" i="2"/>
  <c r="Z219" i="2"/>
  <c r="X219" i="2"/>
  <c r="X83" i="2"/>
  <c r="Z83" i="2"/>
  <c r="X318" i="2"/>
  <c r="Z318" i="2"/>
  <c r="Z72" i="2"/>
  <c r="X72" i="2"/>
  <c r="X399" i="2"/>
  <c r="Z399" i="2"/>
  <c r="X329" i="2"/>
  <c r="Z329" i="2"/>
  <c r="Z293" i="2"/>
  <c r="X293" i="2"/>
  <c r="X174" i="2"/>
  <c r="Z174" i="2"/>
  <c r="X227" i="2"/>
  <c r="Z227" i="2"/>
  <c r="X91" i="2"/>
  <c r="Z91" i="2"/>
  <c r="X15" i="2"/>
  <c r="Z15" i="2"/>
  <c r="X79" i="2"/>
  <c r="Z79" i="2"/>
  <c r="X415" i="2"/>
  <c r="Z415" i="2"/>
  <c r="Z349" i="2"/>
  <c r="X349" i="2"/>
  <c r="X367" i="2"/>
  <c r="Z367" i="2"/>
  <c r="Z248" i="2"/>
  <c r="X248" i="2"/>
  <c r="X302" i="2"/>
  <c r="Z302" i="2"/>
  <c r="Z228" i="2"/>
  <c r="X228" i="2"/>
  <c r="Z141" i="2"/>
  <c r="X141" i="2"/>
  <c r="X297" i="2"/>
  <c r="Z297" i="2"/>
  <c r="X372" i="2"/>
  <c r="Z372" i="2"/>
  <c r="X375" i="2"/>
  <c r="Z375" i="2"/>
  <c r="X255" i="2"/>
  <c r="Z255" i="2"/>
  <c r="X310" i="2"/>
  <c r="Z310" i="2"/>
  <c r="Z176" i="2"/>
  <c r="X176" i="2"/>
  <c r="Z85" i="2"/>
  <c r="X85" i="2"/>
  <c r="X159" i="2"/>
  <c r="Z159" i="2"/>
  <c r="X193" i="2"/>
  <c r="Z193" i="2"/>
  <c r="X334" i="2"/>
  <c r="Z334" i="2"/>
  <c r="Z443" i="2"/>
  <c r="X443" i="2"/>
  <c r="X331" i="2"/>
  <c r="Z331" i="2"/>
  <c r="X389" i="2"/>
  <c r="Z389" i="2"/>
  <c r="X243" i="2"/>
  <c r="Z243" i="2"/>
  <c r="Z157" i="2"/>
  <c r="X157" i="2"/>
  <c r="X335" i="2"/>
  <c r="Z335" i="2"/>
  <c r="X400" i="2"/>
  <c r="Z400" i="2"/>
  <c r="X364" i="2"/>
  <c r="Z364" i="2"/>
  <c r="X451" i="2"/>
  <c r="Z451" i="2"/>
  <c r="Z436" i="2"/>
  <c r="X436" i="2"/>
  <c r="X461" i="2"/>
  <c r="Z461" i="2"/>
  <c r="Z317" i="2"/>
  <c r="X317" i="2"/>
  <c r="Z237" i="2"/>
  <c r="X237" i="2"/>
  <c r="Z473" i="2"/>
  <c r="X473" i="2"/>
  <c r="X423" i="2"/>
  <c r="Z423" i="2"/>
  <c r="Z404" i="2"/>
  <c r="X404" i="2"/>
  <c r="Z488" i="2"/>
  <c r="X488" i="2"/>
  <c r="X487" i="2"/>
  <c r="Z487" i="2"/>
  <c r="X179" i="2"/>
  <c r="Z179" i="2"/>
  <c r="Z162" i="2"/>
  <c r="X162" i="2"/>
  <c r="X439" i="2"/>
  <c r="Z439" i="2"/>
  <c r="X169" i="2"/>
  <c r="Z169" i="2"/>
  <c r="Z504" i="2"/>
  <c r="X504" i="2"/>
  <c r="X107" i="2"/>
  <c r="Z107" i="2"/>
  <c r="Z378" i="2"/>
  <c r="X378" i="2"/>
  <c r="X263" i="2"/>
  <c r="Z263" i="2"/>
  <c r="Z93" i="2"/>
  <c r="X93" i="2"/>
  <c r="X223" i="2"/>
  <c r="Z223" i="2"/>
  <c r="X338" i="2"/>
  <c r="Z338" i="2"/>
  <c r="X416" i="2"/>
  <c r="Z416" i="2"/>
  <c r="Z136" i="2"/>
  <c r="X136" i="2"/>
  <c r="X20" i="2"/>
  <c r="Z20" i="2"/>
  <c r="X67" i="2"/>
  <c r="Z67" i="2"/>
  <c r="X132" i="2"/>
  <c r="Z132" i="2"/>
  <c r="X478" i="2"/>
  <c r="Z478" i="2"/>
  <c r="X102" i="2"/>
  <c r="Z102" i="2"/>
  <c r="X394" i="2"/>
  <c r="Z394" i="2"/>
  <c r="X260" i="2"/>
  <c r="Z260" i="2"/>
  <c r="X217" i="2"/>
  <c r="Z217" i="2"/>
  <c r="X97" i="2"/>
  <c r="Z97" i="2"/>
  <c r="X211" i="2"/>
  <c r="Z211" i="2"/>
  <c r="X139" i="2"/>
  <c r="Z139" i="2"/>
  <c r="X54" i="2"/>
  <c r="Z54" i="2"/>
  <c r="X127" i="2"/>
  <c r="Z127" i="2"/>
  <c r="Z481" i="2"/>
  <c r="X481" i="2"/>
  <c r="Z207" i="2"/>
  <c r="X207" i="2"/>
  <c r="X345" i="2"/>
  <c r="Z345" i="2"/>
  <c r="X233" i="2"/>
  <c r="Z233" i="2"/>
  <c r="X279" i="2"/>
  <c r="Z279" i="2"/>
  <c r="X147" i="2"/>
  <c r="Z147" i="2"/>
  <c r="X62" i="2"/>
  <c r="Z62" i="2"/>
  <c r="X135" i="2"/>
  <c r="Z135" i="2"/>
  <c r="X498" i="2"/>
  <c r="Z498" i="2"/>
  <c r="X238" i="2"/>
  <c r="Z238" i="2"/>
  <c r="X359" i="2"/>
  <c r="Z359" i="2"/>
  <c r="X241" i="2"/>
  <c r="Z241" i="2"/>
  <c r="X287" i="2"/>
  <c r="Z287" i="2"/>
  <c r="X155" i="2"/>
  <c r="Z155" i="2"/>
  <c r="X70" i="2"/>
  <c r="Z70" i="2"/>
  <c r="X143" i="2"/>
  <c r="Z143" i="2"/>
  <c r="X503" i="2"/>
  <c r="Z503" i="2"/>
  <c r="X292" i="2"/>
  <c r="Z292" i="2"/>
  <c r="Z427" i="2"/>
  <c r="X427" i="2"/>
  <c r="Z309" i="2"/>
  <c r="X309" i="2"/>
  <c r="X369" i="2"/>
  <c r="Z369" i="2"/>
  <c r="Z288" i="2"/>
  <c r="X288" i="2"/>
  <c r="X214" i="2"/>
  <c r="Z214" i="2"/>
  <c r="Z425" i="2"/>
  <c r="X425" i="2"/>
  <c r="Z496" i="2"/>
  <c r="X496" i="2"/>
  <c r="X435" i="2"/>
  <c r="Z435" i="2"/>
  <c r="X323" i="2"/>
  <c r="Z323" i="2"/>
  <c r="X383" i="2"/>
  <c r="Z383" i="2"/>
  <c r="X235" i="2"/>
  <c r="Z235" i="2"/>
  <c r="Z149" i="2"/>
  <c r="X149" i="2"/>
  <c r="X314" i="2"/>
  <c r="Z314" i="2"/>
  <c r="X385" i="2"/>
  <c r="Z385" i="2"/>
  <c r="X313" i="2"/>
  <c r="Z313" i="2"/>
  <c r="X507" i="2"/>
  <c r="Z507" i="2"/>
  <c r="X420" i="2"/>
  <c r="Z420" i="2"/>
  <c r="X453" i="2"/>
  <c r="Z453" i="2"/>
  <c r="X303" i="2"/>
  <c r="Z303" i="2"/>
  <c r="X230" i="2"/>
  <c r="Z230" i="2"/>
  <c r="Z457" i="2"/>
  <c r="X457" i="2"/>
  <c r="Z497" i="2"/>
  <c r="X497" i="2"/>
  <c r="X363" i="2"/>
  <c r="Z363" i="2"/>
  <c r="X382" i="2"/>
  <c r="Z382" i="2"/>
  <c r="Z296" i="2"/>
  <c r="X296" i="2"/>
  <c r="Z438" i="2"/>
  <c r="X438" i="2"/>
  <c r="X377" i="2"/>
  <c r="Z377" i="2"/>
  <c r="X33" i="2"/>
  <c r="Z33" i="2"/>
  <c r="Z186" i="2"/>
  <c r="X186" i="2"/>
  <c r="X343" i="2"/>
  <c r="Z343" i="2"/>
  <c r="X148" i="2"/>
  <c r="Z148" i="2"/>
  <c r="X105" i="2"/>
  <c r="Z105" i="2"/>
  <c r="X434" i="2"/>
  <c r="Z434" i="2"/>
  <c r="Z216" i="2"/>
  <c r="X216" i="2"/>
  <c r="X182" i="2"/>
  <c r="Z182" i="2"/>
  <c r="X151" i="2"/>
  <c r="Z151" i="2"/>
  <c r="X95" i="2"/>
  <c r="Z95" i="2"/>
  <c r="X316" i="2"/>
  <c r="Z316" i="2"/>
  <c r="X250" i="2"/>
  <c r="Z250" i="2"/>
  <c r="X209" i="2"/>
  <c r="Z209" i="2"/>
  <c r="X311" i="2"/>
  <c r="Z311" i="2"/>
  <c r="X84" i="2"/>
  <c r="Z84" i="2"/>
  <c r="X450" i="2"/>
  <c r="Z450" i="2"/>
  <c r="X402" i="2"/>
  <c r="Z402" i="2"/>
  <c r="Z277" i="2"/>
  <c r="X277" i="2"/>
  <c r="X161" i="2"/>
  <c r="Z161" i="2"/>
  <c r="X271" i="2"/>
  <c r="Z271" i="2"/>
  <c r="Z205" i="2"/>
  <c r="X205" i="2"/>
  <c r="Z117" i="2"/>
  <c r="X117" i="2"/>
  <c r="Z208" i="2"/>
  <c r="X208" i="2"/>
  <c r="X305" i="2"/>
  <c r="Z305" i="2"/>
  <c r="X392" i="2"/>
  <c r="Z392" i="2"/>
  <c r="X411" i="2"/>
  <c r="Z411" i="2"/>
  <c r="X294" i="2"/>
  <c r="Z294" i="2"/>
  <c r="X354" i="2"/>
  <c r="Z354" i="2"/>
  <c r="X212" i="2"/>
  <c r="Z212" i="2"/>
  <c r="Z125" i="2"/>
  <c r="X125" i="2"/>
  <c r="X239" i="2"/>
  <c r="Z239" i="2"/>
  <c r="X321" i="2"/>
  <c r="Z321" i="2"/>
  <c r="X408" i="2"/>
  <c r="Z408" i="2"/>
  <c r="Z419" i="2"/>
  <c r="X419" i="2"/>
  <c r="Z301" i="2"/>
  <c r="X301" i="2"/>
  <c r="X361" i="2"/>
  <c r="Z361" i="2"/>
  <c r="X220" i="2"/>
  <c r="Z220" i="2"/>
  <c r="Z133" i="2"/>
  <c r="X133" i="2"/>
  <c r="X268" i="2"/>
  <c r="Z268" i="2"/>
  <c r="X342" i="2"/>
  <c r="Z342" i="2"/>
  <c r="Z440" i="2"/>
  <c r="X440" i="2"/>
  <c r="Z491" i="2"/>
  <c r="X491" i="2"/>
  <c r="Z376" i="2"/>
  <c r="X376" i="2"/>
  <c r="X437" i="2"/>
  <c r="Z437" i="2"/>
  <c r="X355" i="2"/>
  <c r="Z355" i="2"/>
  <c r="X282" i="2"/>
  <c r="Z282" i="2"/>
  <c r="X466" i="2"/>
  <c r="Z466" i="2"/>
  <c r="X284" i="2"/>
  <c r="Z284" i="2"/>
  <c r="X499" i="2"/>
  <c r="Z499" i="2"/>
  <c r="Z396" i="2"/>
  <c r="X396" i="2"/>
  <c r="X445" i="2"/>
  <c r="Z445" i="2"/>
  <c r="X295" i="2"/>
  <c r="Z295" i="2"/>
  <c r="X222" i="2"/>
  <c r="Z222" i="2"/>
  <c r="Z441" i="2"/>
  <c r="X441" i="2"/>
  <c r="Z433" i="2"/>
  <c r="X433" i="2"/>
  <c r="X57" i="2"/>
  <c r="Z57" i="2"/>
  <c r="Z484" i="2"/>
  <c r="X484" i="2"/>
  <c r="X266" i="2"/>
  <c r="Z266" i="2"/>
  <c r="Z414" i="2"/>
  <c r="X414" i="2"/>
  <c r="X370" i="2"/>
  <c r="Z370" i="2"/>
  <c r="X25" i="2"/>
  <c r="Z25" i="2"/>
  <c r="Z456" i="2"/>
  <c r="X456" i="2"/>
  <c r="X327" i="2"/>
  <c r="Z327" i="2"/>
  <c r="X65" i="2"/>
  <c r="Z65" i="2"/>
  <c r="Z500" i="2"/>
  <c r="X500" i="2"/>
  <c r="X59" i="2"/>
  <c r="Z59" i="2"/>
  <c r="X108" i="2"/>
  <c r="Z108" i="2"/>
  <c r="X462" i="2"/>
  <c r="Z462" i="2"/>
  <c r="X94" i="2"/>
  <c r="Z94" i="2"/>
  <c r="X366" i="2"/>
  <c r="Z366" i="2"/>
  <c r="Z200" i="2"/>
  <c r="X200" i="2"/>
  <c r="Z452" i="2"/>
  <c r="X452" i="2"/>
  <c r="Z80" i="2"/>
  <c r="X80" i="2"/>
  <c r="X418" i="2"/>
  <c r="Z418" i="2"/>
  <c r="X116" i="2"/>
  <c r="Z116" i="2"/>
  <c r="X113" i="2"/>
  <c r="Z113" i="2"/>
  <c r="Z234" i="2"/>
  <c r="X234" i="2"/>
  <c r="Z24" i="2"/>
  <c r="X24" i="2"/>
  <c r="X164" i="2"/>
  <c r="Z164" i="2"/>
  <c r="X89" i="2"/>
  <c r="Z89" i="2"/>
  <c r="Z138" i="2"/>
  <c r="X138" i="2"/>
  <c r="Z165" i="2"/>
  <c r="X165" i="2"/>
  <c r="Z269" i="2"/>
  <c r="X269" i="2"/>
  <c r="X153" i="2"/>
  <c r="Z153" i="2"/>
  <c r="X204" i="2"/>
  <c r="Z204" i="2"/>
  <c r="X68" i="2"/>
  <c r="Z68" i="2"/>
  <c r="X251" i="2"/>
  <c r="Z251" i="2"/>
  <c r="Z56" i="2"/>
  <c r="X56" i="2"/>
  <c r="X356" i="2"/>
  <c r="Z356" i="2"/>
  <c r="X291" i="2"/>
  <c r="Z291" i="2"/>
  <c r="X337" i="2"/>
  <c r="Z337" i="2"/>
  <c r="X226" i="2"/>
  <c r="Z226" i="2"/>
  <c r="X347" i="2"/>
  <c r="Z347" i="2"/>
  <c r="X265" i="2"/>
  <c r="Z265" i="2"/>
  <c r="X185" i="2"/>
  <c r="Z185" i="2"/>
  <c r="X380" i="2"/>
  <c r="Z380" i="2"/>
  <c r="X448" i="2"/>
  <c r="Z448" i="2"/>
  <c r="Z344" i="2"/>
  <c r="X344" i="2"/>
  <c r="Z475" i="2"/>
  <c r="X475" i="2"/>
  <c r="Z360" i="2"/>
  <c r="X360" i="2"/>
  <c r="X421" i="2"/>
  <c r="Z421" i="2"/>
  <c r="Z272" i="2"/>
  <c r="X272" i="2"/>
  <c r="Z192" i="2"/>
  <c r="X192" i="2"/>
  <c r="Z393" i="2"/>
  <c r="X393" i="2"/>
  <c r="Z464" i="2"/>
  <c r="X464" i="2"/>
  <c r="Z417" i="2"/>
  <c r="X417" i="2"/>
  <c r="Z483" i="2"/>
  <c r="X483" i="2"/>
  <c r="Z368" i="2"/>
  <c r="X368" i="2"/>
  <c r="X429" i="2"/>
  <c r="Z429" i="2"/>
  <c r="Z280" i="2"/>
  <c r="X280" i="2"/>
  <c r="Z199" i="2"/>
  <c r="X199" i="2"/>
  <c r="Z409" i="2"/>
  <c r="X409" i="2"/>
  <c r="Z480" i="2"/>
  <c r="X480" i="2"/>
  <c r="Z42" i="2"/>
  <c r="X42" i="2"/>
  <c r="Z460" i="2"/>
  <c r="X460" i="2"/>
  <c r="Z184" i="2"/>
  <c r="X184" i="2"/>
  <c r="X501" i="2"/>
  <c r="Z501" i="2"/>
  <c r="Z422" i="2"/>
  <c r="X422" i="2"/>
  <c r="X71" i="2"/>
  <c r="Z71" i="2"/>
  <c r="X319" i="2"/>
  <c r="Z319" i="2"/>
  <c r="X49" i="2"/>
  <c r="Z49" i="2"/>
  <c r="Z468" i="2"/>
  <c r="X468" i="2"/>
  <c r="X229" i="2"/>
  <c r="Z229" i="2"/>
  <c r="X509" i="2"/>
  <c r="Z509" i="2"/>
  <c r="X362" i="2"/>
  <c r="Z362" i="2"/>
  <c r="X17" i="2"/>
  <c r="Z17" i="2"/>
  <c r="X455" i="2"/>
  <c r="Z455" i="2"/>
  <c r="X306" i="2"/>
  <c r="Z306" i="2"/>
  <c r="Z120" i="2"/>
  <c r="X120" i="2"/>
  <c r="Z333" i="2"/>
  <c r="X333" i="2"/>
  <c r="X51" i="2"/>
  <c r="Z51" i="2"/>
  <c r="X92" i="2"/>
  <c r="Z92" i="2"/>
  <c r="X446" i="2"/>
  <c r="Z446" i="2"/>
  <c r="X86" i="2"/>
  <c r="Z86" i="2"/>
  <c r="Z352" i="2"/>
  <c r="X352" i="2"/>
  <c r="X424" i="2"/>
  <c r="Z424" i="2"/>
  <c r="Z128" i="2"/>
  <c r="X128" i="2"/>
  <c r="X81" i="2"/>
  <c r="Z81" i="2"/>
  <c r="Z130" i="2"/>
  <c r="X130" i="2"/>
  <c r="X281" i="2"/>
  <c r="Z281" i="2"/>
  <c r="X76" i="2"/>
  <c r="Z76" i="2"/>
  <c r="X158" i="2"/>
  <c r="Z158" i="2"/>
  <c r="Z449" i="2"/>
  <c r="X449" i="2"/>
  <c r="Z387" i="2"/>
  <c r="X387" i="2"/>
  <c r="X469" i="2"/>
  <c r="Z469" i="2"/>
  <c r="X156" i="2"/>
  <c r="Z156" i="2"/>
  <c r="X22" i="2"/>
  <c r="Z22" i="2"/>
  <c r="X30" i="2"/>
  <c r="Z30" i="2"/>
  <c r="X242" i="2"/>
  <c r="Z242" i="2"/>
  <c r="X330" i="2"/>
  <c r="Z330" i="2"/>
  <c r="Z264" i="2"/>
  <c r="X264" i="2"/>
  <c r="X46" i="2"/>
  <c r="Z46" i="2"/>
  <c r="X495" i="2"/>
  <c r="Z495" i="2"/>
  <c r="Z403" i="2"/>
  <c r="X403" i="2"/>
  <c r="X413" i="2"/>
  <c r="Z413" i="2"/>
  <c r="X259" i="2"/>
  <c r="Z259" i="2"/>
  <c r="X27" i="2"/>
  <c r="Z27" i="2"/>
  <c r="Z492" i="2"/>
  <c r="X492" i="2"/>
  <c r="X340" i="2"/>
  <c r="Z340" i="2"/>
  <c r="X267" i="2"/>
  <c r="Z267" i="2"/>
  <c r="X506" i="2"/>
  <c r="Z506" i="2"/>
  <c r="Z224" i="2"/>
  <c r="X224" i="2"/>
  <c r="X35" i="2"/>
  <c r="Z35" i="2"/>
  <c r="Z444" i="2"/>
  <c r="X444" i="2"/>
  <c r="X493" i="2"/>
  <c r="Z493" i="2"/>
  <c r="X348" i="2"/>
  <c r="Z348" i="2"/>
  <c r="X274" i="2"/>
  <c r="Z274" i="2"/>
  <c r="Z465" i="2"/>
  <c r="X465" i="2"/>
  <c r="Z253" i="2"/>
  <c r="X253" i="2"/>
  <c r="Z104" i="2"/>
  <c r="X104" i="2"/>
  <c r="X273" i="2"/>
  <c r="Z273" i="2"/>
  <c r="Z37" i="2"/>
  <c r="X37" i="2"/>
  <c r="X206" i="2"/>
  <c r="Z206" i="2"/>
  <c r="Z53" i="2"/>
  <c r="X53" i="2"/>
  <c r="X134" i="2"/>
  <c r="Z134" i="2"/>
  <c r="X458" i="2"/>
  <c r="Z458" i="2"/>
  <c r="Z112" i="2"/>
  <c r="X112" i="2"/>
  <c r="Z304" i="2"/>
  <c r="X304" i="2"/>
  <c r="X43" i="2"/>
  <c r="Z43" i="2"/>
  <c r="X31" i="2"/>
  <c r="Z31" i="2"/>
  <c r="Z430" i="2"/>
  <c r="X430" i="2"/>
  <c r="X78" i="2"/>
  <c r="Z78" i="2"/>
  <c r="Z336" i="2"/>
  <c r="X336" i="2"/>
  <c r="X482" i="2"/>
  <c r="Z482" i="2"/>
  <c r="X195" i="2"/>
  <c r="Z195" i="2"/>
  <c r="Z74" i="2"/>
  <c r="X74" i="2"/>
  <c r="Z122" i="2"/>
  <c r="X122" i="2"/>
  <c r="X258" i="2"/>
  <c r="Z258" i="2"/>
  <c r="Z69" i="2"/>
  <c r="X69" i="2"/>
  <c r="X150" i="2"/>
  <c r="Z150" i="2"/>
  <c r="X490" i="2"/>
  <c r="Z490" i="2"/>
  <c r="X374" i="2"/>
  <c r="Z374" i="2"/>
  <c r="Z202" i="2"/>
  <c r="X202" i="2"/>
  <c r="X145" i="2"/>
  <c r="Z145" i="2"/>
  <c r="X196" i="2"/>
  <c r="Z196" i="2"/>
  <c r="X60" i="2"/>
  <c r="Z60" i="2"/>
  <c r="X221" i="2"/>
  <c r="Z221" i="2"/>
  <c r="Z48" i="2"/>
  <c r="X48" i="2"/>
  <c r="Z341" i="2"/>
  <c r="X341" i="2"/>
  <c r="Z261" i="2"/>
  <c r="X261" i="2"/>
  <c r="Z325" i="2"/>
  <c r="X325" i="2"/>
  <c r="Z82" i="2"/>
  <c r="X82" i="2"/>
  <c r="Z225" i="2"/>
  <c r="X225" i="2"/>
  <c r="X187" i="2"/>
  <c r="Z187" i="2"/>
  <c r="X140" i="2"/>
  <c r="Z140" i="2"/>
  <c r="X188" i="2"/>
  <c r="Z188" i="2"/>
  <c r="X11" i="2"/>
  <c r="Z11" i="2"/>
  <c r="X218" i="2"/>
  <c r="Z218" i="2"/>
  <c r="X131" i="2"/>
  <c r="Z131" i="2"/>
  <c r="X119" i="2"/>
  <c r="Z119" i="2"/>
  <c r="X471" i="2"/>
  <c r="Z471" i="2"/>
  <c r="X286" i="2"/>
  <c r="Z286" i="2"/>
  <c r="X332" i="2"/>
  <c r="Z332" i="2"/>
  <c r="Z505" i="2"/>
  <c r="X505" i="2"/>
  <c r="Z194" i="2"/>
  <c r="X194" i="2"/>
  <c r="Z428" i="2"/>
  <c r="X428" i="2"/>
  <c r="X485" i="2"/>
  <c r="Z485" i="2"/>
  <c r="X124" i="2"/>
  <c r="Z124" i="2"/>
  <c r="Z13" i="2"/>
  <c r="X13" i="2"/>
  <c r="X395" i="2"/>
  <c r="Z395" i="2"/>
  <c r="X278" i="2"/>
  <c r="Z278" i="2"/>
  <c r="X339" i="2"/>
  <c r="Z339" i="2"/>
  <c r="Z197" i="2"/>
  <c r="X197" i="2"/>
  <c r="Z109" i="2"/>
  <c r="X109" i="2"/>
  <c r="X180" i="2"/>
  <c r="Z180" i="2"/>
  <c r="X283" i="2"/>
  <c r="Z283" i="2"/>
  <c r="Z379" i="2"/>
  <c r="X379" i="2"/>
  <c r="X467" i="2"/>
  <c r="Z467" i="2"/>
  <c r="X353" i="2"/>
  <c r="Z353" i="2"/>
  <c r="X477" i="2"/>
  <c r="Z477" i="2"/>
  <c r="Z390" i="2"/>
  <c r="X390" i="2"/>
  <c r="X47" i="2"/>
  <c r="Z47" i="2"/>
  <c r="X246" i="2"/>
  <c r="Z246" i="2"/>
  <c r="Z373" i="2"/>
  <c r="X373" i="2"/>
  <c r="Z88" i="2"/>
  <c r="X88" i="2"/>
  <c r="Z213" i="2"/>
  <c r="X213" i="2"/>
  <c r="Z21" i="2"/>
  <c r="X21" i="2"/>
  <c r="X486" i="2"/>
  <c r="Z486" i="2"/>
  <c r="X398" i="2"/>
  <c r="Z398" i="2"/>
  <c r="X55" i="2"/>
  <c r="Z55" i="2"/>
  <c r="X275" i="2"/>
  <c r="Z275" i="2"/>
  <c r="X386" i="2"/>
  <c r="Z386" i="2"/>
  <c r="Z96" i="2"/>
  <c r="X96" i="2"/>
  <c r="X244" i="2"/>
  <c r="Z244" i="2"/>
  <c r="Z29" i="2"/>
  <c r="X29" i="2"/>
  <c r="X502" i="2"/>
  <c r="Z502" i="2"/>
  <c r="Z406" i="2"/>
  <c r="X406" i="2"/>
  <c r="X63" i="2"/>
  <c r="Z63" i="2"/>
  <c r="X298" i="2"/>
  <c r="Z298" i="2"/>
  <c r="Z401" i="2"/>
  <c r="X401" i="2"/>
  <c r="Z173" i="2"/>
  <c r="X173" i="2"/>
  <c r="Z58" i="2"/>
  <c r="X58" i="2"/>
  <c r="Z106" i="2"/>
  <c r="X106" i="2"/>
  <c r="X38" i="2"/>
  <c r="Z38" i="2"/>
  <c r="X163" i="2"/>
  <c r="Z163" i="2"/>
  <c r="Z26" i="2"/>
  <c r="X26" i="2"/>
  <c r="X276" i="2"/>
  <c r="Z276" i="2"/>
  <c r="Z181" i="2"/>
  <c r="X181" i="2"/>
  <c r="Z66" i="2"/>
  <c r="X66" i="2"/>
  <c r="Z114" i="2"/>
  <c r="X114" i="2"/>
  <c r="X236" i="2"/>
  <c r="Z236" i="2"/>
  <c r="Z61" i="2"/>
  <c r="X61" i="2"/>
  <c r="X142" i="2"/>
  <c r="Z142" i="2"/>
  <c r="X474" i="2"/>
  <c r="Z474" i="2"/>
  <c r="X358" i="2"/>
  <c r="Z358" i="2"/>
  <c r="X254" i="2"/>
  <c r="Z254" i="2"/>
  <c r="X137" i="2"/>
  <c r="Z137" i="2"/>
  <c r="Z189" i="2"/>
  <c r="X189" i="2"/>
  <c r="X52" i="2"/>
  <c r="Z52" i="2"/>
  <c r="X198" i="2"/>
  <c r="Z198" i="2"/>
  <c r="X41" i="2"/>
  <c r="Z41" i="2"/>
  <c r="Z320" i="2"/>
  <c r="X320" i="2"/>
  <c r="Z231" i="2"/>
  <c r="X231" i="2"/>
  <c r="X262" i="2"/>
  <c r="Z262" i="2"/>
  <c r="Z210" i="2"/>
  <c r="X210" i="2"/>
  <c r="Z256" i="2"/>
  <c r="X256" i="2"/>
  <c r="X123" i="2"/>
  <c r="Z123" i="2"/>
  <c r="X39" i="2"/>
  <c r="Z39" i="2"/>
  <c r="X111" i="2"/>
  <c r="Z111" i="2"/>
  <c r="X479" i="2"/>
  <c r="Z479" i="2"/>
  <c r="X407" i="2"/>
  <c r="Z407" i="2"/>
  <c r="X12" i="2"/>
  <c r="Z12" i="2"/>
  <c r="Z245" i="2"/>
  <c r="X245" i="2"/>
  <c r="X100" i="2"/>
  <c r="Z100" i="2"/>
  <c r="X14" i="2"/>
  <c r="Z14" i="2"/>
  <c r="Z459" i="2"/>
  <c r="X459" i="2"/>
  <c r="X346" i="2"/>
  <c r="Z346" i="2"/>
  <c r="X405" i="2"/>
  <c r="Z405" i="2"/>
  <c r="X257" i="2"/>
  <c r="Z257" i="2"/>
  <c r="Z178" i="2"/>
  <c r="X178" i="2"/>
  <c r="Z365" i="2"/>
  <c r="X365" i="2"/>
  <c r="X432" i="2"/>
  <c r="Z432" i="2"/>
  <c r="X19" i="2"/>
  <c r="Z19" i="2"/>
  <c r="Z412" i="2"/>
  <c r="X412" i="2"/>
  <c r="Z476" i="2"/>
  <c r="X476" i="2"/>
  <c r="X470" i="2"/>
  <c r="Z470" i="2"/>
  <c r="X494" i="2"/>
  <c r="Z494" i="2"/>
  <c r="X110" i="2"/>
  <c r="Z110" i="2"/>
  <c r="X410" i="2"/>
  <c r="Z410" i="2"/>
  <c r="X290" i="2"/>
  <c r="Z290" i="2"/>
  <c r="Z152" i="2"/>
  <c r="X152" i="2"/>
  <c r="X36" i="2"/>
  <c r="Z36" i="2"/>
  <c r="Z90" i="2"/>
  <c r="X90" i="2"/>
  <c r="Z170" i="2"/>
  <c r="X170" i="2"/>
  <c r="X23" i="2"/>
  <c r="Z23" i="2"/>
  <c r="X118" i="2"/>
  <c r="Z118" i="2"/>
  <c r="X426" i="2"/>
  <c r="Z426" i="2"/>
  <c r="X307" i="2"/>
  <c r="Z307" i="2"/>
  <c r="Z160" i="2"/>
  <c r="X160" i="2"/>
  <c r="Z50" i="2"/>
  <c r="X50" i="2"/>
  <c r="Z98" i="2"/>
  <c r="X98" i="2"/>
  <c r="Z191" i="2"/>
  <c r="X191" i="2"/>
  <c r="Z45" i="2"/>
  <c r="X45" i="2"/>
  <c r="X126" i="2"/>
  <c r="Z126" i="2"/>
  <c r="X442" i="2"/>
  <c r="Z442" i="2"/>
  <c r="Z328" i="2"/>
  <c r="X328" i="2"/>
  <c r="Z240" i="2"/>
  <c r="X240" i="2"/>
  <c r="X121" i="2"/>
  <c r="Z121" i="2"/>
  <c r="Z168" i="2"/>
  <c r="X168" i="2"/>
  <c r="X99" i="2"/>
  <c r="Z99" i="2"/>
  <c r="Z16" i="2"/>
  <c r="X16" i="2"/>
  <c r="X87" i="2"/>
  <c r="Z87" i="2"/>
  <c r="X431" i="2"/>
  <c r="Z431" i="2"/>
  <c r="X247" i="2"/>
  <c r="Z247" i="2"/>
  <c r="X129" i="2"/>
  <c r="Z129" i="2"/>
  <c r="X175" i="2"/>
  <c r="Z175" i="2"/>
  <c r="X44" i="2"/>
  <c r="Z44" i="2"/>
  <c r="X177" i="2"/>
  <c r="Z177" i="2"/>
  <c r="Z34" i="2"/>
  <c r="X34" i="2"/>
  <c r="X299" i="2"/>
  <c r="Z299" i="2"/>
  <c r="X201" i="2"/>
  <c r="Z201" i="2"/>
  <c r="X315" i="2"/>
  <c r="Z315" i="2"/>
  <c r="X203" i="2"/>
  <c r="Z203" i="2"/>
  <c r="X249" i="2"/>
  <c r="Z249" i="2"/>
  <c r="X115" i="2"/>
  <c r="Z115" i="2"/>
  <c r="Z32" i="2"/>
  <c r="X32" i="2"/>
  <c r="X103" i="2"/>
  <c r="Z103" i="2"/>
  <c r="X463" i="2"/>
  <c r="Z463" i="2"/>
  <c r="X391" i="2"/>
  <c r="Z391" i="2"/>
  <c r="X322" i="2"/>
  <c r="Z322" i="2"/>
  <c r="X270" i="2"/>
  <c r="Z270" i="2"/>
  <c r="X324" i="2"/>
  <c r="Z324" i="2"/>
  <c r="X190" i="2"/>
  <c r="Z190" i="2"/>
  <c r="Z101" i="2"/>
  <c r="X101" i="2"/>
  <c r="X172" i="2"/>
  <c r="Z172" i="2"/>
  <c r="X252" i="2"/>
  <c r="Z252" i="2"/>
  <c r="Z472" i="2"/>
  <c r="X472" i="2"/>
  <c r="W510" i="2"/>
  <c r="F11" i="30"/>
  <c r="F11" i="4"/>
  <c r="T510" i="2"/>
  <c r="Y157" i="2" l="1"/>
  <c r="Y401" i="2"/>
  <c r="Y298" i="2"/>
  <c r="Y14" i="2"/>
  <c r="Y97" i="2"/>
  <c r="Y176" i="2"/>
  <c r="Y406" i="2"/>
  <c r="Y488" i="2"/>
  <c r="Y310" i="2"/>
  <c r="Y436" i="2"/>
  <c r="Y489" i="2"/>
  <c r="Y375" i="2"/>
  <c r="Y183" i="2"/>
  <c r="Y325" i="2"/>
  <c r="Y134" i="2"/>
  <c r="Y498" i="2"/>
  <c r="Y423" i="2"/>
  <c r="Y53" i="2"/>
  <c r="Y233" i="2"/>
  <c r="Y196" i="2"/>
  <c r="Y106" i="2"/>
  <c r="Y100" i="2"/>
  <c r="Y378" i="2"/>
  <c r="Y242" i="2"/>
  <c r="Y188" i="2"/>
  <c r="Y345" i="2"/>
  <c r="Y474" i="2"/>
  <c r="Y313" i="2"/>
  <c r="Y374" i="2"/>
  <c r="Y376" i="2"/>
  <c r="Y346" i="2"/>
  <c r="Y307" i="2"/>
  <c r="Y459" i="2"/>
  <c r="Y334" i="2"/>
  <c r="Y94" i="2"/>
  <c r="Y58" i="2"/>
  <c r="Y502" i="2"/>
  <c r="Y135" i="2"/>
  <c r="Y203" i="2"/>
  <c r="Y217" i="2"/>
  <c r="Y469" i="2"/>
  <c r="Y438" i="2"/>
  <c r="Y447" i="2"/>
  <c r="Y319" i="2"/>
  <c r="Y193" i="2"/>
  <c r="Y497" i="2"/>
  <c r="Y173" i="2"/>
  <c r="Y29" i="2"/>
  <c r="Y62" i="2"/>
  <c r="Y418" i="2"/>
  <c r="Y250" i="2"/>
  <c r="Y452" i="2"/>
  <c r="Y332" i="2"/>
  <c r="Y95" i="2"/>
  <c r="Y444" i="2"/>
  <c r="Y159" i="2"/>
  <c r="Y381" i="2"/>
  <c r="Y397" i="2"/>
  <c r="Y244" i="2"/>
  <c r="Y147" i="2"/>
  <c r="Y487" i="2"/>
  <c r="Y166" i="2"/>
  <c r="Y404" i="2"/>
  <c r="Y471" i="2"/>
  <c r="Y24" i="2"/>
  <c r="Y35" i="2"/>
  <c r="Y85" i="2"/>
  <c r="Y458" i="2"/>
  <c r="Y243" i="2"/>
  <c r="Y96" i="2"/>
  <c r="Y279" i="2"/>
  <c r="Y171" i="2"/>
  <c r="Y120" i="2"/>
  <c r="Y11" i="2"/>
  <c r="Y330" i="2"/>
  <c r="Y107" i="2"/>
  <c r="Y81" i="2"/>
  <c r="Y108" i="2"/>
  <c r="Y255" i="2"/>
  <c r="Y206" i="2"/>
  <c r="Y63" i="2"/>
  <c r="Y238" i="2"/>
  <c r="Y237" i="2"/>
  <c r="Y146" i="2"/>
  <c r="Y245" i="2"/>
  <c r="Y220" i="2"/>
  <c r="Y446" i="2"/>
  <c r="Y456" i="2"/>
  <c r="Y12" i="2"/>
  <c r="Y273" i="2"/>
  <c r="Y72" i="2"/>
  <c r="Y466" i="2"/>
  <c r="Y296" i="2"/>
  <c r="Y83" i="2"/>
  <c r="Y280" i="2"/>
  <c r="Y389" i="2"/>
  <c r="Y219" i="2"/>
  <c r="Y429" i="2"/>
  <c r="Y308" i="2"/>
  <c r="Y253" i="2"/>
  <c r="Y167" i="2"/>
  <c r="Y225" i="2"/>
  <c r="Y76" i="2"/>
  <c r="Y493" i="2"/>
  <c r="Y324" i="2"/>
  <c r="Y66" i="2"/>
  <c r="Y71" i="2"/>
  <c r="Y465" i="2"/>
  <c r="Y414" i="2"/>
  <c r="Y285" i="2"/>
  <c r="Y131" i="2"/>
  <c r="Y190" i="2"/>
  <c r="Y422" i="2"/>
  <c r="Y274" i="2"/>
  <c r="Y329" i="2"/>
  <c r="Y290" i="2"/>
  <c r="Y177" i="2"/>
  <c r="Y80" i="2"/>
  <c r="Y37" i="2"/>
  <c r="Y348" i="2"/>
  <c r="Y399" i="2"/>
  <c r="Y410" i="2"/>
  <c r="Y44" i="2"/>
  <c r="Y338" i="2"/>
  <c r="Y104" i="2"/>
  <c r="Y124" i="2"/>
  <c r="Y318" i="2"/>
  <c r="Y230" i="2"/>
  <c r="Y355" i="2"/>
  <c r="Y461" i="2"/>
  <c r="Y110" i="2"/>
  <c r="Y417" i="2"/>
  <c r="Y387" i="2"/>
  <c r="Y200" i="2"/>
  <c r="Y175" i="2"/>
  <c r="Y501" i="2"/>
  <c r="Y368" i="2"/>
  <c r="Y335" i="2"/>
  <c r="Y180" i="2"/>
  <c r="Y496" i="2"/>
  <c r="Y494" i="2"/>
  <c r="Y432" i="2"/>
  <c r="Y315" i="2"/>
  <c r="Y270" i="2"/>
  <c r="Y129" i="2"/>
  <c r="Y184" i="2"/>
  <c r="Y122" i="2"/>
  <c r="Y254" i="2"/>
  <c r="Y109" i="2"/>
  <c r="Y214" i="2"/>
  <c r="Y156" i="2"/>
  <c r="Y365" i="2"/>
  <c r="Y231" i="2"/>
  <c r="Y52" i="2"/>
  <c r="Y247" i="2"/>
  <c r="Y460" i="2"/>
  <c r="Y434" i="2"/>
  <c r="Y373" i="2"/>
  <c r="Y197" i="2"/>
  <c r="Y361" i="2"/>
  <c r="Y462" i="2"/>
  <c r="Y82" i="2"/>
  <c r="Y178" i="2"/>
  <c r="Y170" i="2"/>
  <c r="Y201" i="2"/>
  <c r="Y60" i="2"/>
  <c r="Y42" i="2"/>
  <c r="Y187" i="2"/>
  <c r="Y470" i="2"/>
  <c r="Y339" i="2"/>
  <c r="Y23" i="2"/>
  <c r="Y463" i="2"/>
  <c r="Y28" i="2"/>
  <c r="Y257" i="2"/>
  <c r="Y150" i="2"/>
  <c r="Y299" i="2"/>
  <c r="Y25" i="2"/>
  <c r="Y409" i="2"/>
  <c r="Y179" i="2"/>
  <c r="Y13" i="2"/>
  <c r="Y278" i="2"/>
  <c r="Y152" i="2"/>
  <c r="Y507" i="2"/>
  <c r="Y144" i="2"/>
  <c r="Y405" i="2"/>
  <c r="Y259" i="2"/>
  <c r="Y34" i="2"/>
  <c r="Y284" i="2"/>
  <c r="Y199" i="2"/>
  <c r="Y116" i="2"/>
  <c r="Y148" i="2"/>
  <c r="Y236" i="2"/>
  <c r="Y505" i="2"/>
  <c r="Y388" i="2"/>
  <c r="Y483" i="2"/>
  <c r="Y22" i="2"/>
  <c r="Y246" i="2"/>
  <c r="Y32" i="2"/>
  <c r="Y395" i="2"/>
  <c r="Y437" i="2"/>
  <c r="Y412" i="2"/>
  <c r="Y266" i="2"/>
  <c r="Y366" i="2"/>
  <c r="Y154" i="2"/>
  <c r="Y47" i="2"/>
  <c r="Y379" i="2"/>
  <c r="Y382" i="2"/>
  <c r="Y252" i="2"/>
  <c r="Y495" i="2"/>
  <c r="Y282" i="2"/>
  <c r="Y480" i="2"/>
  <c r="Y322" i="2"/>
  <c r="Y105" i="2"/>
  <c r="Y390" i="2"/>
  <c r="Y283" i="2"/>
  <c r="Y142" i="2"/>
  <c r="Y268" i="2"/>
  <c r="Y264" i="2"/>
  <c r="Y261" i="2"/>
  <c r="Y449" i="2"/>
  <c r="Y43" i="2"/>
  <c r="Y228" i="2"/>
  <c r="Y143" i="2"/>
  <c r="Y195" i="2"/>
  <c r="Y88" i="2"/>
  <c r="Y413" i="2"/>
  <c r="Y56" i="2"/>
  <c r="Y185" i="2"/>
  <c r="Y400" i="2"/>
  <c r="Y65" i="2"/>
  <c r="Y304" i="2"/>
  <c r="Y369" i="2"/>
  <c r="Y70" i="2"/>
  <c r="Y386" i="2"/>
  <c r="Y130" i="2"/>
  <c r="Y353" i="2"/>
  <c r="Y251" i="2"/>
  <c r="Y21" i="2"/>
  <c r="Y291" i="2"/>
  <c r="Y213" i="2"/>
  <c r="Y420" i="2"/>
  <c r="Y112" i="2"/>
  <c r="Y309" i="2"/>
  <c r="Y155" i="2"/>
  <c r="Y275" i="2"/>
  <c r="Y93" i="2"/>
  <c r="Y467" i="2"/>
  <c r="Y68" i="2"/>
  <c r="Y39" i="2"/>
  <c r="Y265" i="2"/>
  <c r="Y482" i="2"/>
  <c r="Y59" i="2"/>
  <c r="Y427" i="2"/>
  <c r="Y287" i="2"/>
  <c r="Y55" i="2"/>
  <c r="Y292" i="2"/>
  <c r="Y479" i="2"/>
  <c r="Y204" i="2"/>
  <c r="Y430" i="2"/>
  <c r="Y141" i="2"/>
  <c r="Y356" i="2"/>
  <c r="Y336" i="2"/>
  <c r="Y258" i="2"/>
  <c r="Y351" i="2"/>
  <c r="Y241" i="2"/>
  <c r="Y398" i="2"/>
  <c r="Y448" i="2"/>
  <c r="Y262" i="2"/>
  <c r="Y153" i="2"/>
  <c r="Y472" i="2"/>
  <c r="Y31" i="2"/>
  <c r="Y78" i="2"/>
  <c r="Y372" i="2"/>
  <c r="Y223" i="2"/>
  <c r="Y359" i="2"/>
  <c r="Y486" i="2"/>
  <c r="Y380" i="2"/>
  <c r="Y92" i="2"/>
  <c r="Y269" i="2"/>
  <c r="Y297" i="2"/>
  <c r="Y503" i="2"/>
  <c r="L20" i="16"/>
  <c r="K11" i="30"/>
  <c r="N26" i="32" l="1"/>
  <c r="M4" i="32" s="1"/>
  <c r="A7" i="2"/>
  <c r="A3" i="29" l="1"/>
  <c r="A2" i="29"/>
  <c r="G26" i="11" l="1"/>
  <c r="A2" i="6" l="1"/>
  <c r="A2" i="2"/>
  <c r="A2" i="11"/>
  <c r="A2" i="20"/>
  <c r="K73" i="20" l="1"/>
  <c r="P3" i="2" l="1"/>
  <c r="P7" i="2" l="1"/>
  <c r="P6" i="2"/>
  <c r="P5" i="2"/>
  <c r="V898" i="6"/>
  <c r="V897" i="6"/>
  <c r="V896" i="6"/>
  <c r="V895" i="6"/>
  <c r="V894" i="6"/>
  <c r="V893" i="6"/>
  <c r="V892" i="6"/>
  <c r="V891" i="6"/>
  <c r="V890" i="6"/>
  <c r="V889" i="6"/>
  <c r="V888" i="6"/>
  <c r="V887" i="6"/>
  <c r="V886" i="6"/>
  <c r="V885" i="6"/>
  <c r="V884" i="6"/>
  <c r="V883" i="6"/>
  <c r="V882" i="6"/>
  <c r="V881" i="6"/>
  <c r="V880" i="6"/>
  <c r="V879" i="6"/>
  <c r="V878" i="6"/>
  <c r="V877" i="6"/>
  <c r="V876" i="6"/>
  <c r="V875" i="6"/>
  <c r="V874" i="6"/>
  <c r="V873" i="6"/>
  <c r="V872" i="6"/>
  <c r="V871" i="6"/>
  <c r="V870" i="6"/>
  <c r="V869" i="6"/>
  <c r="V868" i="6"/>
  <c r="V867" i="6"/>
  <c r="V866" i="6"/>
  <c r="V865" i="6"/>
  <c r="V864" i="6"/>
  <c r="V863" i="6"/>
  <c r="V862" i="6"/>
  <c r="V861" i="6"/>
  <c r="V860" i="6"/>
  <c r="V859" i="6"/>
  <c r="V858" i="6"/>
  <c r="V857" i="6"/>
  <c r="V856" i="6"/>
  <c r="V855" i="6"/>
  <c r="V854" i="6"/>
  <c r="V853" i="6"/>
  <c r="V852" i="6"/>
  <c r="V851" i="6"/>
  <c r="V850" i="6"/>
  <c r="V849" i="6"/>
  <c r="V848" i="6"/>
  <c r="V847" i="6"/>
  <c r="V846" i="6"/>
  <c r="V845" i="6"/>
  <c r="V844" i="6"/>
  <c r="V843" i="6"/>
  <c r="V842" i="6"/>
  <c r="V841" i="6"/>
  <c r="V840" i="6"/>
  <c r="V839" i="6"/>
  <c r="V838" i="6"/>
  <c r="V837" i="6"/>
  <c r="V836" i="6"/>
  <c r="V835" i="6"/>
  <c r="V834" i="6"/>
  <c r="V833" i="6"/>
  <c r="V832" i="6"/>
  <c r="V831" i="6"/>
  <c r="V830" i="6"/>
  <c r="V829" i="6"/>
  <c r="V828" i="6"/>
  <c r="V827" i="6"/>
  <c r="V826" i="6"/>
  <c r="V825" i="6"/>
  <c r="V824" i="6"/>
  <c r="V823" i="6"/>
  <c r="V822" i="6"/>
  <c r="V821" i="6"/>
  <c r="V820" i="6"/>
  <c r="V819" i="6"/>
  <c r="V818" i="6"/>
  <c r="V817" i="6"/>
  <c r="V816" i="6"/>
  <c r="V815" i="6"/>
  <c r="V814" i="6"/>
  <c r="V813" i="6"/>
  <c r="V812" i="6"/>
  <c r="V811" i="6"/>
  <c r="V810" i="6"/>
  <c r="V809" i="6"/>
  <c r="V808" i="6"/>
  <c r="V807" i="6"/>
  <c r="V806" i="6"/>
  <c r="V805" i="6"/>
  <c r="V804" i="6"/>
  <c r="V803" i="6"/>
  <c r="V802" i="6"/>
  <c r="V801" i="6"/>
  <c r="V800" i="6"/>
  <c r="V799" i="6"/>
  <c r="V798" i="6"/>
  <c r="V797" i="6"/>
  <c r="V796" i="6"/>
  <c r="V795" i="6"/>
  <c r="V794" i="6"/>
  <c r="V793" i="6"/>
  <c r="V792" i="6"/>
  <c r="V791" i="6"/>
  <c r="V790" i="6"/>
  <c r="V789" i="6"/>
  <c r="V788" i="6"/>
  <c r="V787" i="6"/>
  <c r="V786" i="6"/>
  <c r="V785" i="6"/>
  <c r="V784" i="6"/>
  <c r="V783" i="6"/>
  <c r="V782" i="6"/>
  <c r="V781" i="6"/>
  <c r="V780" i="6"/>
  <c r="V779" i="6"/>
  <c r="V778" i="6"/>
  <c r="V777" i="6"/>
  <c r="V776" i="6"/>
  <c r="V775" i="6"/>
  <c r="V774" i="6"/>
  <c r="V773" i="6"/>
  <c r="V772" i="6"/>
  <c r="V771" i="6"/>
  <c r="V770" i="6"/>
  <c r="V769" i="6"/>
  <c r="V768" i="6"/>
  <c r="V767" i="6"/>
  <c r="V766" i="6"/>
  <c r="V765" i="6"/>
  <c r="V764" i="6"/>
  <c r="V763" i="6"/>
  <c r="V762" i="6"/>
  <c r="V761" i="6"/>
  <c r="V760" i="6"/>
  <c r="V759" i="6"/>
  <c r="V758" i="6"/>
  <c r="V757" i="6"/>
  <c r="V756" i="6"/>
  <c r="V755" i="6"/>
  <c r="V754" i="6"/>
  <c r="V753" i="6"/>
  <c r="V752" i="6"/>
  <c r="V751" i="6"/>
  <c r="V750" i="6"/>
  <c r="V749" i="6"/>
  <c r="V748" i="6"/>
  <c r="V747" i="6"/>
  <c r="V746" i="6"/>
  <c r="V745" i="6"/>
  <c r="V744" i="6"/>
  <c r="V743" i="6"/>
  <c r="V742" i="6"/>
  <c r="V741" i="6"/>
  <c r="V740" i="6"/>
  <c r="V739" i="6"/>
  <c r="V738" i="6"/>
  <c r="V737" i="6"/>
  <c r="V736" i="6"/>
  <c r="V735" i="6"/>
  <c r="V734" i="6"/>
  <c r="V733" i="6"/>
  <c r="V732" i="6"/>
  <c r="V731" i="6"/>
  <c r="V730" i="6"/>
  <c r="V729" i="6"/>
  <c r="V728" i="6"/>
  <c r="V727" i="6"/>
  <c r="V726" i="6"/>
  <c r="V725" i="6"/>
  <c r="V724" i="6"/>
  <c r="V723" i="6"/>
  <c r="V722" i="6"/>
  <c r="V721" i="6"/>
  <c r="V720" i="6"/>
  <c r="V719" i="6"/>
  <c r="V718" i="6"/>
  <c r="V717" i="6"/>
  <c r="V716" i="6"/>
  <c r="V715" i="6"/>
  <c r="V714" i="6"/>
  <c r="V713" i="6"/>
  <c r="V712" i="6"/>
  <c r="V711" i="6"/>
  <c r="V710" i="6"/>
  <c r="V709" i="6"/>
  <c r="V708" i="6"/>
  <c r="V707" i="6"/>
  <c r="V706" i="6"/>
  <c r="V705" i="6"/>
  <c r="V704" i="6"/>
  <c r="V703" i="6"/>
  <c r="V702" i="6"/>
  <c r="V701" i="6"/>
  <c r="V700" i="6"/>
  <c r="V699" i="6"/>
  <c r="V698" i="6"/>
  <c r="V697" i="6"/>
  <c r="V696" i="6"/>
  <c r="V695" i="6"/>
  <c r="V694" i="6"/>
  <c r="V693" i="6"/>
  <c r="V692" i="6"/>
  <c r="V691" i="6"/>
  <c r="V690" i="6"/>
  <c r="V689" i="6"/>
  <c r="V688" i="6"/>
  <c r="V687" i="6"/>
  <c r="V686" i="6"/>
  <c r="V685" i="6"/>
  <c r="V684" i="6"/>
  <c r="V683" i="6"/>
  <c r="V682" i="6"/>
  <c r="V681" i="6"/>
  <c r="V680" i="6"/>
  <c r="V679" i="6"/>
  <c r="V678" i="6"/>
  <c r="V677" i="6"/>
  <c r="V676" i="6"/>
  <c r="V675" i="6"/>
  <c r="V674" i="6"/>
  <c r="V673" i="6"/>
  <c r="V672" i="6"/>
  <c r="V671" i="6"/>
  <c r="V670" i="6"/>
  <c r="V669" i="6"/>
  <c r="V668" i="6"/>
  <c r="V667" i="6"/>
  <c r="V666" i="6"/>
  <c r="V665" i="6"/>
  <c r="V664" i="6"/>
  <c r="V663" i="6"/>
  <c r="V662" i="6"/>
  <c r="V661" i="6"/>
  <c r="V660" i="6"/>
  <c r="V659" i="6"/>
  <c r="V658" i="6"/>
  <c r="V657" i="6"/>
  <c r="V656" i="6"/>
  <c r="V655" i="6"/>
  <c r="V654" i="6"/>
  <c r="V653" i="6"/>
  <c r="V652" i="6"/>
  <c r="V651" i="6"/>
  <c r="V650" i="6"/>
  <c r="V649" i="6"/>
  <c r="V648" i="6"/>
  <c r="V647" i="6"/>
  <c r="V646" i="6"/>
  <c r="V645" i="6"/>
  <c r="V644" i="6"/>
  <c r="V643" i="6"/>
  <c r="V642" i="6"/>
  <c r="V641" i="6"/>
  <c r="V640" i="6"/>
  <c r="V639" i="6"/>
  <c r="V638" i="6"/>
  <c r="V637" i="6"/>
  <c r="V636" i="6"/>
  <c r="V635" i="6"/>
  <c r="V634" i="6"/>
  <c r="V633" i="6"/>
  <c r="V632" i="6"/>
  <c r="V631" i="6"/>
  <c r="V630" i="6"/>
  <c r="V629" i="6"/>
  <c r="V628" i="6"/>
  <c r="V627" i="6"/>
  <c r="V626" i="6"/>
  <c r="V625" i="6"/>
  <c r="V624" i="6"/>
  <c r="V623" i="6"/>
  <c r="V622" i="6"/>
  <c r="V621" i="6"/>
  <c r="V620" i="6"/>
  <c r="V619" i="6"/>
  <c r="V618" i="6"/>
  <c r="V617" i="6"/>
  <c r="V616" i="6"/>
  <c r="V615" i="6"/>
  <c r="V614" i="6"/>
  <c r="V613" i="6"/>
  <c r="V612" i="6"/>
  <c r="V611" i="6"/>
  <c r="V610" i="6"/>
  <c r="V609" i="6"/>
  <c r="V608" i="6"/>
  <c r="V607" i="6"/>
  <c r="V606" i="6"/>
  <c r="V605" i="6"/>
  <c r="V604" i="6"/>
  <c r="V603" i="6"/>
  <c r="V602" i="6"/>
  <c r="V601" i="6"/>
  <c r="V600" i="6"/>
  <c r="V599" i="6"/>
  <c r="V598" i="6"/>
  <c r="V597" i="6"/>
  <c r="V596" i="6"/>
  <c r="V595" i="6"/>
  <c r="V594" i="6"/>
  <c r="V593" i="6"/>
  <c r="V592" i="6"/>
  <c r="V591" i="6"/>
  <c r="V590" i="6"/>
  <c r="V589" i="6"/>
  <c r="V588" i="6"/>
  <c r="V587" i="6"/>
  <c r="V586" i="6"/>
  <c r="V585" i="6"/>
  <c r="V584" i="6"/>
  <c r="V583" i="6"/>
  <c r="V582" i="6"/>
  <c r="V581" i="6"/>
  <c r="V580" i="6"/>
  <c r="V579" i="6"/>
  <c r="V578" i="6"/>
  <c r="V577" i="6"/>
  <c r="V576" i="6"/>
  <c r="V575" i="6"/>
  <c r="V574" i="6"/>
  <c r="V573" i="6"/>
  <c r="V572" i="6"/>
  <c r="V571" i="6"/>
  <c r="V570" i="6"/>
  <c r="V569" i="6"/>
  <c r="V568" i="6"/>
  <c r="V567" i="6"/>
  <c r="V566" i="6"/>
  <c r="V565" i="6"/>
  <c r="V564" i="6"/>
  <c r="V563" i="6"/>
  <c r="V562" i="6"/>
  <c r="V561" i="6"/>
  <c r="V560" i="6"/>
  <c r="V559" i="6"/>
  <c r="V558" i="6"/>
  <c r="V557" i="6"/>
  <c r="V556" i="6"/>
  <c r="V555" i="6"/>
  <c r="V554" i="6"/>
  <c r="V553" i="6"/>
  <c r="V552" i="6"/>
  <c r="V551" i="6"/>
  <c r="V550" i="6"/>
  <c r="V549" i="6"/>
  <c r="V548" i="6"/>
  <c r="V547" i="6"/>
  <c r="V546" i="6"/>
  <c r="V545" i="6"/>
  <c r="V544" i="6"/>
  <c r="V543" i="6"/>
  <c r="V542" i="6"/>
  <c r="V541" i="6"/>
  <c r="V540" i="6"/>
  <c r="V539" i="6"/>
  <c r="V538" i="6"/>
  <c r="V537" i="6"/>
  <c r="V536" i="6"/>
  <c r="V535" i="6"/>
  <c r="V534" i="6"/>
  <c r="V533" i="6"/>
  <c r="V532" i="6"/>
  <c r="V531" i="6"/>
  <c r="V530" i="6"/>
  <c r="V529" i="6"/>
  <c r="V528" i="6"/>
  <c r="V527" i="6"/>
  <c r="V526" i="6"/>
  <c r="V525" i="6"/>
  <c r="V524" i="6"/>
  <c r="V523" i="6"/>
  <c r="V522" i="6"/>
  <c r="V521" i="6"/>
  <c r="V520" i="6"/>
  <c r="V519" i="6"/>
  <c r="V518" i="6"/>
  <c r="V517" i="6"/>
  <c r="V516" i="6"/>
  <c r="V515" i="6"/>
  <c r="V514" i="6"/>
  <c r="V513" i="6"/>
  <c r="V512" i="6"/>
  <c r="V511" i="6"/>
  <c r="V510" i="6"/>
  <c r="V509" i="6"/>
  <c r="V508" i="6"/>
  <c r="V507" i="6"/>
  <c r="V506" i="6"/>
  <c r="V505" i="6"/>
  <c r="V504" i="6"/>
  <c r="V503" i="6"/>
  <c r="V502" i="6"/>
  <c r="V501" i="6"/>
  <c r="V500" i="6"/>
  <c r="V499" i="6"/>
  <c r="V498" i="6"/>
  <c r="V497" i="6"/>
  <c r="V496" i="6"/>
  <c r="V495" i="6"/>
  <c r="V494" i="6"/>
  <c r="V493" i="6"/>
  <c r="V492" i="6"/>
  <c r="V491" i="6"/>
  <c r="V490" i="6"/>
  <c r="V489" i="6"/>
  <c r="V488" i="6"/>
  <c r="V487" i="6"/>
  <c r="V486" i="6"/>
  <c r="V485" i="6"/>
  <c r="V484" i="6"/>
  <c r="V483" i="6"/>
  <c r="V482" i="6"/>
  <c r="V481" i="6"/>
  <c r="V480" i="6"/>
  <c r="V479" i="6"/>
  <c r="V478" i="6"/>
  <c r="V477" i="6"/>
  <c r="V476" i="6"/>
  <c r="V475" i="6"/>
  <c r="V474" i="6"/>
  <c r="V473" i="6"/>
  <c r="V472" i="6"/>
  <c r="V471" i="6"/>
  <c r="V470" i="6"/>
  <c r="V469" i="6"/>
  <c r="V468" i="6"/>
  <c r="V467" i="6"/>
  <c r="V466" i="6"/>
  <c r="V465" i="6"/>
  <c r="V464" i="6"/>
  <c r="V463" i="6"/>
  <c r="V462" i="6"/>
  <c r="V461" i="6"/>
  <c r="V460" i="6"/>
  <c r="V459" i="6"/>
  <c r="V458" i="6"/>
  <c r="V457" i="6"/>
  <c r="V456" i="6"/>
  <c r="V455" i="6"/>
  <c r="V454" i="6"/>
  <c r="V453" i="6"/>
  <c r="V452" i="6"/>
  <c r="V451" i="6"/>
  <c r="V450" i="6"/>
  <c r="V449" i="6"/>
  <c r="V448" i="6"/>
  <c r="V447" i="6"/>
  <c r="V446" i="6"/>
  <c r="V445" i="6"/>
  <c r="V444" i="6"/>
  <c r="V443" i="6"/>
  <c r="V442" i="6"/>
  <c r="V441" i="6"/>
  <c r="V440" i="6"/>
  <c r="V439" i="6"/>
  <c r="V438" i="6"/>
  <c r="V437" i="6"/>
  <c r="V436" i="6"/>
  <c r="V435" i="6"/>
  <c r="V434" i="6"/>
  <c r="V433" i="6"/>
  <c r="V432" i="6"/>
  <c r="V431" i="6"/>
  <c r="V430" i="6"/>
  <c r="V429" i="6"/>
  <c r="V428" i="6"/>
  <c r="V427" i="6"/>
  <c r="V426" i="6"/>
  <c r="V425" i="6"/>
  <c r="V424" i="6"/>
  <c r="V423" i="6"/>
  <c r="V422" i="6"/>
  <c r="V421" i="6"/>
  <c r="V420" i="6"/>
  <c r="V419" i="6"/>
  <c r="V418" i="6"/>
  <c r="V417" i="6"/>
  <c r="V416" i="6"/>
  <c r="V415" i="6"/>
  <c r="V414" i="6"/>
  <c r="V413" i="6"/>
  <c r="V412" i="6"/>
  <c r="V411" i="6"/>
  <c r="V410" i="6"/>
  <c r="V409" i="6"/>
  <c r="V408" i="6"/>
  <c r="V407" i="6"/>
  <c r="V406" i="6"/>
  <c r="V405" i="6"/>
  <c r="V404" i="6"/>
  <c r="V403" i="6"/>
  <c r="V402" i="6"/>
  <c r="V401" i="6"/>
  <c r="V400" i="6"/>
  <c r="V399" i="6"/>
  <c r="V398" i="6"/>
  <c r="V397" i="6"/>
  <c r="V396" i="6"/>
  <c r="V395" i="6"/>
  <c r="V394" i="6"/>
  <c r="V393" i="6"/>
  <c r="V392" i="6"/>
  <c r="V391" i="6"/>
  <c r="V390" i="6"/>
  <c r="V389" i="6"/>
  <c r="V388" i="6"/>
  <c r="V387" i="6"/>
  <c r="V386" i="6"/>
  <c r="V385" i="6"/>
  <c r="V384" i="6"/>
  <c r="V383" i="6"/>
  <c r="V382" i="6"/>
  <c r="V381" i="6"/>
  <c r="V380" i="6"/>
  <c r="V379" i="6"/>
  <c r="V378" i="6"/>
  <c r="V377" i="6"/>
  <c r="V376" i="6"/>
  <c r="V375" i="6"/>
  <c r="V374" i="6"/>
  <c r="V373" i="6"/>
  <c r="V372" i="6"/>
  <c r="V371" i="6"/>
  <c r="V370" i="6"/>
  <c r="V369" i="6"/>
  <c r="V368" i="6"/>
  <c r="V367" i="6"/>
  <c r="V366" i="6"/>
  <c r="V365" i="6"/>
  <c r="V364" i="6"/>
  <c r="V363" i="6"/>
  <c r="V362" i="6"/>
  <c r="V361" i="6"/>
  <c r="V360" i="6"/>
  <c r="V359" i="6"/>
  <c r="V358" i="6"/>
  <c r="V357" i="6"/>
  <c r="V356" i="6"/>
  <c r="V355" i="6"/>
  <c r="V354" i="6"/>
  <c r="V353" i="6"/>
  <c r="V352" i="6"/>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c r="V325" i="6"/>
  <c r="V324" i="6"/>
  <c r="V323" i="6"/>
  <c r="V322" i="6"/>
  <c r="V321" i="6"/>
  <c r="V320" i="6"/>
  <c r="V319" i="6"/>
  <c r="V318" i="6"/>
  <c r="V317" i="6"/>
  <c r="V316" i="6"/>
  <c r="V315" i="6"/>
  <c r="V314" i="6"/>
  <c r="V313" i="6"/>
  <c r="V312" i="6"/>
  <c r="V311" i="6"/>
  <c r="V310" i="6"/>
  <c r="V309" i="6"/>
  <c r="V308" i="6"/>
  <c r="V307" i="6"/>
  <c r="V306" i="6"/>
  <c r="V305" i="6"/>
  <c r="V304" i="6"/>
  <c r="V303" i="6"/>
  <c r="V302" i="6"/>
  <c r="V301" i="6"/>
  <c r="V300" i="6"/>
  <c r="V299" i="6"/>
  <c r="V298" i="6"/>
  <c r="V297" i="6"/>
  <c r="V296" i="6"/>
  <c r="V295" i="6"/>
  <c r="V294" i="6"/>
  <c r="V293" i="6"/>
  <c r="V292" i="6"/>
  <c r="V291" i="6"/>
  <c r="V290" i="6"/>
  <c r="V289" i="6"/>
  <c r="V288" i="6"/>
  <c r="V287" i="6"/>
  <c r="V286" i="6"/>
  <c r="V285" i="6"/>
  <c r="V284" i="6"/>
  <c r="V283" i="6"/>
  <c r="V282" i="6"/>
  <c r="V281" i="6"/>
  <c r="V280" i="6"/>
  <c r="V279" i="6"/>
  <c r="V278" i="6"/>
  <c r="V277" i="6"/>
  <c r="V276" i="6"/>
  <c r="V275" i="6"/>
  <c r="V274" i="6"/>
  <c r="V273" i="6"/>
  <c r="V272" i="6"/>
  <c r="V271" i="6"/>
  <c r="V270" i="6"/>
  <c r="V269" i="6"/>
  <c r="V268" i="6"/>
  <c r="V267" i="6"/>
  <c r="V266" i="6"/>
  <c r="V265" i="6"/>
  <c r="V264" i="6"/>
  <c r="V263" i="6"/>
  <c r="V262" i="6"/>
  <c r="V261" i="6"/>
  <c r="D30" i="32" l="1"/>
  <c r="D31" i="32"/>
  <c r="E31" i="32"/>
  <c r="E30" i="32"/>
  <c r="F30" i="32"/>
  <c r="F31" i="32"/>
  <c r="Q510" i="2"/>
  <c r="Y10" i="2"/>
  <c r="Y510" i="2" s="1"/>
  <c r="X10" i="2"/>
  <c r="X510" i="2" s="1"/>
  <c r="P510" i="2"/>
  <c r="Z10" i="2"/>
  <c r="Z510" i="2" s="1"/>
  <c r="F17" i="4" s="1"/>
  <c r="D18" i="30" l="1"/>
  <c r="D18" i="4"/>
  <c r="D17" i="4"/>
  <c r="D17" i="30"/>
  <c r="E32" i="32"/>
  <c r="M5" i="32" s="1"/>
  <c r="E36" i="32" s="1"/>
  <c r="D32" i="32"/>
  <c r="E17" i="4"/>
  <c r="E17" i="30"/>
  <c r="E18" i="4"/>
  <c r="E18" i="30"/>
  <c r="F17" i="30"/>
  <c r="G11" i="4"/>
  <c r="G11" i="30"/>
  <c r="L11" i="30" s="1"/>
  <c r="D36" i="32" l="1"/>
  <c r="G17" i="4"/>
  <c r="D19" i="4"/>
  <c r="M11" i="30"/>
  <c r="J11" i="4"/>
  <c r="L11" i="4"/>
  <c r="J11" i="30"/>
  <c r="N11" i="30" l="1" a="1"/>
  <c r="N11" i="30" s="1"/>
  <c r="M13" i="30"/>
  <c r="G17" i="30"/>
  <c r="D19" i="30"/>
  <c r="I1" i="33" s="1"/>
  <c r="G30" i="32"/>
  <c r="M11" i="4"/>
  <c r="D13" i="4"/>
  <c r="G1" i="33" l="1"/>
  <c r="H1" i="33"/>
  <c r="N11" i="4" a="1"/>
  <c r="N11" i="4" s="1"/>
  <c r="N13" i="4" s="1"/>
  <c r="M4" i="4" s="1"/>
  <c r="U1" i="33" s="1"/>
  <c r="M13" i="4"/>
  <c r="N13" i="30"/>
  <c r="M4" i="30" s="1"/>
  <c r="E19" i="30"/>
  <c r="E19" i="4"/>
  <c r="T1" i="33" l="1"/>
  <c r="D23" i="4"/>
  <c r="P1" i="33"/>
  <c r="R1" i="33" s="1"/>
  <c r="M5" i="30"/>
  <c r="M5" i="4"/>
  <c r="E23" i="4"/>
  <c r="D22" i="30"/>
  <c r="E22" i="30"/>
  <c r="V1" i="33" l="1"/>
  <c r="X1" i="33"/>
  <c r="W1" i="33"/>
  <c r="R510" i="2"/>
  <c r="F18" i="30" l="1"/>
  <c r="F19" i="30" s="1"/>
  <c r="F18" i="4"/>
  <c r="F19" i="4" s="1"/>
  <c r="G31" i="32"/>
  <c r="G32" i="32" s="1"/>
  <c r="F32" i="32"/>
  <c r="G18" i="30" l="1"/>
  <c r="G19" i="30" s="1"/>
  <c r="G18" i="4"/>
  <c r="G19"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<sst xmlns="http://schemas.openxmlformats.org/spreadsheetml/2006/main" count="4484" uniqueCount="1637">
  <si>
    <t xml:space="preserve"> </t>
  </si>
  <si>
    <t>PROJECT SUMMARY</t>
  </si>
  <si>
    <t>years</t>
  </si>
  <si>
    <t>Labor</t>
  </si>
  <si>
    <t>Total</t>
  </si>
  <si>
    <t>Savings</t>
  </si>
  <si>
    <t xml:space="preserve">City </t>
  </si>
  <si>
    <t>HVACc</t>
  </si>
  <si>
    <t>HVACd</t>
  </si>
  <si>
    <t>AR</t>
  </si>
  <si>
    <t>Warehouse</t>
  </si>
  <si>
    <t>Hospital</t>
  </si>
  <si>
    <t>Heat Pump</t>
  </si>
  <si>
    <t>Refrigerated Warehouse</t>
  </si>
  <si>
    <t>Syracuse</t>
  </si>
  <si>
    <t>Line Item</t>
  </si>
  <si>
    <t>Existing</t>
  </si>
  <si>
    <t>Location</t>
  </si>
  <si>
    <t>Totals</t>
  </si>
  <si>
    <t>Proposed</t>
  </si>
  <si>
    <t>HVAC System</t>
  </si>
  <si>
    <t>Building Type</t>
  </si>
  <si>
    <t>City</t>
  </si>
  <si>
    <t>Description</t>
  </si>
  <si>
    <t>Binghamton</t>
  </si>
  <si>
    <t>Buffalo</t>
  </si>
  <si>
    <t>Massena</t>
  </si>
  <si>
    <t>NYC</t>
  </si>
  <si>
    <t>Poughkeepsie</t>
  </si>
  <si>
    <t>Albany</t>
  </si>
  <si>
    <t>Auto Related</t>
  </si>
  <si>
    <t>Facility Type</t>
  </si>
  <si>
    <t>Lighting Hours (hrs/yr)</t>
  </si>
  <si>
    <t>Automotive/ Transportation Service or Repair Facility (24/7)</t>
  </si>
  <si>
    <t>Bakery</t>
  </si>
  <si>
    <t>Banks</t>
  </si>
  <si>
    <t>Church</t>
  </si>
  <si>
    <t>College - Classes</t>
  </si>
  <si>
    <t>College - Dormitory</t>
  </si>
  <si>
    <t>Convenience Stores</t>
  </si>
  <si>
    <t>Convention Center</t>
  </si>
  <si>
    <t>Court House</t>
  </si>
  <si>
    <t>Dining - Bar Lounge/Leisure</t>
  </si>
  <si>
    <t>Dining - Family</t>
  </si>
  <si>
    <t>Entertainment</t>
  </si>
  <si>
    <t>Exercise Center</t>
  </si>
  <si>
    <t>Fire Station (Unmanned)</t>
  </si>
  <si>
    <t>Food Stores</t>
  </si>
  <si>
    <t>Gymnasium</t>
  </si>
  <si>
    <t>Hospitals</t>
  </si>
  <si>
    <t>Hospitals/ Health Care</t>
  </si>
  <si>
    <t>Industrial - 1 Shift</t>
  </si>
  <si>
    <t>Industrial - 2 Shift</t>
  </si>
  <si>
    <t>Industrial - 3 Shift</t>
  </si>
  <si>
    <t>Laundromats</t>
  </si>
  <si>
    <t>Library</t>
  </si>
  <si>
    <t>Light Manufacturing</t>
  </si>
  <si>
    <t>Mall Concourse</t>
  </si>
  <si>
    <t>Manufacturing Facility</t>
  </si>
  <si>
    <t>Medical Offices</t>
  </si>
  <si>
    <t>Multi-Family (Common Areas)</t>
  </si>
  <si>
    <t>Museum</t>
  </si>
  <si>
    <t>Nursing Homes</t>
  </si>
  <si>
    <t>Parking Garages</t>
  </si>
  <si>
    <t>Parking Garages (24/7)</t>
  </si>
  <si>
    <t>Penitentiary</t>
  </si>
  <si>
    <t>Performing Arts Theater</t>
  </si>
  <si>
    <t>Post Office</t>
  </si>
  <si>
    <t>Pump Stations</t>
  </si>
  <si>
    <t>Religious Building</t>
  </si>
  <si>
    <t>Restaurants</t>
  </si>
  <si>
    <t>School/ University</t>
  </si>
  <si>
    <t>Small Services</t>
  </si>
  <si>
    <t>Sports Arena</t>
  </si>
  <si>
    <t>Town Hall</t>
  </si>
  <si>
    <t>Transportation</t>
  </si>
  <si>
    <t>Warehouse (Not Refrigerated)</t>
  </si>
  <si>
    <t>Waste Water Treatment Plant</t>
  </si>
  <si>
    <t>Workshop</t>
  </si>
  <si>
    <t>Type of Building</t>
  </si>
  <si>
    <t>N/A</t>
  </si>
  <si>
    <t>Notes</t>
  </si>
  <si>
    <t>Measure Description</t>
  </si>
  <si>
    <t>Incentive</t>
  </si>
  <si>
    <t>City Facility is Closest to:</t>
  </si>
  <si>
    <t>Minimum Requirements Document</t>
  </si>
  <si>
    <t>Customer Name</t>
  </si>
  <si>
    <t>ECM</t>
  </si>
  <si>
    <t>Program</t>
  </si>
  <si>
    <t>EQUIPMENT DESCRIPTION:  Provide a list of proposed equipment or materials to be installed as part of this project.  Include manufacturer, model, kW, wattage, efficiency ratings, National Grid Device Code, etc.</t>
  </si>
  <si>
    <t xml:space="preserve">The HVAC System for this facility is </t>
  </si>
  <si>
    <t>DOCUMENTATION:  List written documentation required to train, verify, operate, or mainain the equipment being installed or controlled.  This may include specification sheets, test reports, construction drawings, etc.</t>
  </si>
  <si>
    <t>Provide specification sheets for all fixtures and controls that are installed for this project.</t>
  </si>
  <si>
    <t>Verify proper installation, quantity of equipment installed, and lighting levels.</t>
  </si>
  <si>
    <t>All exising fixtures, lamps, ballasts and other demolished materials should be properly disposed in accordance with the federal, state,and local legislation.</t>
  </si>
  <si>
    <t>Date</t>
  </si>
  <si>
    <r>
      <rPr>
        <b/>
        <sz val="12.5"/>
        <rFont val="Arial"/>
        <family val="2"/>
      </rPr>
      <t>Application and Instructions</t>
    </r>
  </si>
  <si>
    <r>
      <rPr>
        <b/>
        <sz val="9"/>
        <rFont val="Arial"/>
        <family val="2"/>
      </rPr>
      <t>Eligibility:</t>
    </r>
  </si>
  <si>
    <r>
      <rPr>
        <b/>
        <sz val="9"/>
        <rFont val="Arial"/>
        <family val="2"/>
      </rPr>
      <t>Pre-Approval Requirements:</t>
    </r>
  </si>
  <si>
    <r>
      <rPr>
        <b/>
        <sz val="9"/>
        <rFont val="Arial"/>
        <family val="2"/>
      </rPr>
      <t>Application Steps:</t>
    </r>
  </si>
  <si>
    <r>
      <rPr>
        <b/>
        <sz val="9"/>
        <rFont val="Arial"/>
        <family val="2"/>
      </rPr>
      <t>Installation and Payment Steps:</t>
    </r>
  </si>
  <si>
    <r>
      <rPr>
        <b/>
        <sz val="9"/>
        <rFont val="Arial"/>
        <family val="2"/>
      </rPr>
      <t>Program Details:</t>
    </r>
  </si>
  <si>
    <r>
      <rPr>
        <sz val="12"/>
        <rFont val="Arial"/>
        <family val="2"/>
      </rPr>
      <t>•</t>
    </r>
    <r>
      <rPr>
        <sz val="8"/>
        <rFont val="Arial"/>
        <family val="2"/>
      </rPr>
      <t xml:space="preserve"> Only completed applications will be considered and reviewed for incentive eligibility.</t>
    </r>
  </si>
  <si>
    <r>
      <rPr>
        <sz val="12"/>
        <rFont val="Arial"/>
        <family val="2"/>
      </rPr>
      <t>•</t>
    </r>
    <r>
      <rPr>
        <sz val="8"/>
        <rFont val="Arial"/>
        <family val="2"/>
      </rPr>
      <t xml:space="preserve"> BEFORE purchasing and installing the equipment, ensure the project is eligible for an incentive.</t>
    </r>
  </si>
  <si>
    <r>
      <rPr>
        <sz val="12"/>
        <rFont val="Arial"/>
        <family val="2"/>
      </rPr>
      <t>•</t>
    </r>
    <r>
      <rPr>
        <sz val="8"/>
        <rFont val="Arial"/>
        <family val="2"/>
      </rPr>
      <t xml:space="preserve"> National Grid account number, Federal Tax ID numbers and a W-9 form for the customer must be provided.</t>
    </r>
  </si>
  <si>
    <r>
      <rPr>
        <sz val="12"/>
        <rFont val="Arial"/>
        <family val="2"/>
      </rPr>
      <t>•</t>
    </r>
    <r>
      <rPr>
        <sz val="8"/>
        <rFont val="Arial"/>
        <family val="2"/>
      </rPr>
      <t xml:space="preserve"> Proposed equipment manufacturer’s technical specification sheets (“cut sheets”) for each type of installed equipment must be provided with the application.</t>
    </r>
  </si>
  <si>
    <r>
      <rPr>
        <sz val="12"/>
        <rFont val="Arial"/>
        <family val="2"/>
      </rPr>
      <t>•</t>
    </r>
    <r>
      <rPr>
        <sz val="8"/>
        <rFont val="Arial"/>
        <family val="2"/>
      </rPr>
      <t xml:space="preserve"> Project must include labor and material cost.</t>
    </r>
  </si>
  <si>
    <r>
      <rPr>
        <sz val="12"/>
        <rFont val="Arial"/>
        <family val="2"/>
      </rPr>
      <t>•</t>
    </r>
    <r>
      <rPr>
        <sz val="8"/>
        <rFont val="Arial"/>
        <family val="2"/>
      </rPr>
      <t xml:space="preserve"> The customer and/or installation contractor must:</t>
    </r>
  </si>
  <si>
    <r>
      <rPr>
        <sz val="12"/>
        <rFont val="Arial"/>
        <family val="2"/>
      </rPr>
      <t>•</t>
    </r>
    <r>
      <rPr>
        <sz val="8"/>
        <rFont val="Arial"/>
        <family val="2"/>
      </rPr>
      <t xml:space="preserve"> Purchase and install equipment within 180 days upon receipt of the pre-approval letter.</t>
    </r>
  </si>
  <si>
    <r>
      <rPr>
        <sz val="12"/>
        <rFont val="Arial"/>
        <family val="2"/>
      </rPr>
      <t>•</t>
    </r>
    <r>
      <rPr>
        <sz val="8"/>
        <rFont val="Arial"/>
        <family val="2"/>
      </rPr>
      <t xml:space="preserve"> Verify installation by providing a signed signature page from the customer report (“Certification of Installation”)</t>
    </r>
  </si>
  <si>
    <r>
      <rPr>
        <sz val="12"/>
        <rFont val="Arial"/>
        <family val="2"/>
      </rPr>
      <t>•</t>
    </r>
    <r>
      <rPr>
        <sz val="8"/>
        <rFont val="Arial"/>
        <family val="2"/>
      </rPr>
      <t xml:space="preserve"> Provide a copy of a paid invoice on company letterhead indicating type, size, make, model and quantity of equipment and include burdened project labor costs.</t>
    </r>
  </si>
  <si>
    <r>
      <rPr>
        <sz val="12"/>
        <rFont val="Arial"/>
        <family val="2"/>
      </rPr>
      <t>•</t>
    </r>
    <r>
      <rPr>
        <sz val="8"/>
        <rFont val="Arial"/>
        <family val="2"/>
      </rPr>
      <t xml:space="preserve"> Return all required information to National Grid within 30 days of the installation.</t>
    </r>
  </si>
  <si>
    <t>AL</t>
  </si>
  <si>
    <t>AK</t>
  </si>
  <si>
    <t>AZ</t>
  </si>
  <si>
    <t>CA</t>
  </si>
  <si>
    <t>CO</t>
  </si>
  <si>
    <t>CT</t>
  </si>
  <si>
    <t>DE</t>
  </si>
  <si>
    <t>FL</t>
  </si>
  <si>
    <t>GA</t>
  </si>
  <si>
    <t>HI</t>
  </si>
  <si>
    <t>ID</t>
  </si>
  <si>
    <t>IL</t>
  </si>
  <si>
    <t>IN</t>
  </si>
  <si>
    <t>IA</t>
  </si>
  <si>
    <t>KS</t>
  </si>
  <si>
    <t>KY</t>
  </si>
  <si>
    <t>LA</t>
  </si>
  <si>
    <t>ME</t>
  </si>
  <si>
    <t>MD</t>
  </si>
  <si>
    <t>MA</t>
  </si>
  <si>
    <t>MI</t>
  </si>
  <si>
    <t>MN</t>
  </si>
  <si>
    <t>MS</t>
  </si>
  <si>
    <t>MO</t>
  </si>
  <si>
    <t>MT</t>
  </si>
  <si>
    <t>NE</t>
  </si>
  <si>
    <t>NV</t>
  </si>
  <si>
    <t>NH</t>
  </si>
  <si>
    <t>NJ</t>
  </si>
  <si>
    <t>NM</t>
  </si>
  <si>
    <t>NY</t>
  </si>
  <si>
    <t>States</t>
  </si>
  <si>
    <t>NC</t>
  </si>
  <si>
    <t>ND</t>
  </si>
  <si>
    <t>OH</t>
  </si>
  <si>
    <t>OK</t>
  </si>
  <si>
    <t>OR</t>
  </si>
  <si>
    <t>PA</t>
  </si>
  <si>
    <t>RI</t>
  </si>
  <si>
    <t>SC</t>
  </si>
  <si>
    <t>SD</t>
  </si>
  <si>
    <t>TN</t>
  </si>
  <si>
    <t>TX</t>
  </si>
  <si>
    <t>UT</t>
  </si>
  <si>
    <t>VT</t>
  </si>
  <si>
    <t>VA</t>
  </si>
  <si>
    <t>WA</t>
  </si>
  <si>
    <t>WV</t>
  </si>
  <si>
    <t>WI</t>
  </si>
  <si>
    <t>WY</t>
  </si>
  <si>
    <t>CUSTOMER ACCEPTANCE OF TERMS</t>
  </si>
  <si>
    <t>State</t>
  </si>
  <si>
    <t>Email</t>
  </si>
  <si>
    <t>Zip</t>
  </si>
  <si>
    <t>Akron</t>
  </si>
  <si>
    <t>Afton</t>
  </si>
  <si>
    <t>Latham</t>
  </si>
  <si>
    <t>Getzville</t>
  </si>
  <si>
    <t>Utica</t>
  </si>
  <si>
    <t>Fairport</t>
  </si>
  <si>
    <t>Olean</t>
  </si>
  <si>
    <r>
      <t>1.</t>
    </r>
    <r>
      <rPr>
        <sz val="8"/>
        <rFont val="Arial"/>
        <family val="2"/>
      </rPr>
      <t xml:space="preserve"> </t>
    </r>
    <r>
      <rPr>
        <b/>
        <sz val="8"/>
        <rFont val="Arial"/>
        <family val="2"/>
      </rPr>
      <t>Incentives</t>
    </r>
  </si>
  <si>
    <t>Subject to these terms and conditions (“Terms and Conditions”) of the Program, the Program Administrator will pay an Incentive to the Customer for the installation of EEM(s).</t>
  </si>
  <si>
    <r>
      <t>2.</t>
    </r>
    <r>
      <rPr>
        <sz val="8"/>
        <rFont val="Arial"/>
        <family val="2"/>
      </rPr>
      <t xml:space="preserve">  </t>
    </r>
    <r>
      <rPr>
        <b/>
        <sz val="8"/>
        <rFont val="Arial"/>
        <family val="2"/>
      </rPr>
      <t>Definitions</t>
    </r>
  </si>
  <si>
    <t>(a) “Customer” means the customer who has an account for service with the Program Administrator and who satisfies the Program eligibility requirements established by the Program Administrator under the Program Materials and these Terms and Conditions.</t>
  </si>
  <si>
    <t xml:space="preserve">(b) “EEM” means the energy efficiency measure(s) described in the Program Materials or other custom measures that may be approved by the Program Administrator. </t>
  </si>
  <si>
    <t>(c) “Facility” means the Customer’s premises or location served by the Program Administrator where EEM(s) will be installed.</t>
  </si>
  <si>
    <t>(d) “Incentive” means the payment(s) to be paid by the Program Administrator to the Customer for the installation of the EEM(s) pursuant to the Program and these Terms and Conditions.</t>
  </si>
  <si>
    <t>(e) “Program” means the Commercial and Industrial Electric Program as approved by the New York Public Service Commission and offered by the Program Administrator to Customers.</t>
  </si>
  <si>
    <t>(f)  “Program Administrator” means Niagara Mohawk Power Corporation d/b/a/ National Grid.</t>
  </si>
  <si>
    <t>(g) “Program Materials” means the documents and information provided by the Program Administrator specifying the qualifying EEM(s), technology requirements, costs and other Program requirements, which include, without limitation, Program guidelines and requirements, application forms and approval letters.</t>
  </si>
  <si>
    <t>3. Application Process and Requirement for Program Administrator Approval</t>
  </si>
  <si>
    <t>(a) The Customer shall submit a completed application in the form provided by the Program Administrator.  In addition, at the Program Administrator’s discretion, the Customer may be required to provide to the Program Administrator, for its approval, a copy of the detailed specifications and scope of work as well as an analysis of the energy savings and/or demand reduction for the EEM(s) proposed by the Customer to the Program Administrator.  To the extent required by law, this analysis shall be prepared by a professional engineer licensed in the state where the Facility is located.  After the installation of the EEM(s), the Customer shall also, upon request by the Program Administrator, provide to the Program Administrator with a copy of the as-built drawings and installed EEM(s) for the Facility.</t>
  </si>
  <si>
    <t>(b) Subject to Sections 8, 10 and 14,  the Program Administrator will review the Customer’s application and supporting documentation to determine the energy savings and/or demand reduction potential.  The Program Administrator may, in its sole discretion, reject or modify any calculations, based on the Program Administrator’s own analysis.</t>
  </si>
  <si>
    <t>(c) The Program Administrator is not obligated to pay any Incentive unless the Program Administrator issues an approval letter regarding the EEM(s) proposed by the Customer, and any necessary pre- and/or post- installation verification(s) is/are successfully completed by the Program Administrator.  The Program Administrator’s approval letter shall state the maximum approved Incentive amount and the date by which the EEM(s) must be fully installed and operational to qualify for the Incentive.  The Program Administrator may also require the Customer to execute additional agreements or provide additional documentation regarding the proposed installation of the EEM(s) and for determination of Incentive(s).</t>
  </si>
  <si>
    <t>(d) The Customer shall have no right to receive, and the Program Administrator shall have no obligation to pay, Incentives for any EEM(s) that have not been approved in advance in writing by the Program Administrator, unless the Program Materials state that such prior approval is not required.  Further, the Program Administrator shall not pay Incentives for EEM(s) which may have been pre-approved, but are subsequently determined after the installation, to be not in compliance with the Program requirements.</t>
  </si>
  <si>
    <t>(e) The Program Administrator reserves the right to approve or disapprove of any Program application or proposed EEM(s).</t>
  </si>
  <si>
    <r>
      <t>4.</t>
    </r>
    <r>
      <rPr>
        <sz val="8"/>
        <rFont val="Arial"/>
        <family val="2"/>
      </rPr>
      <t xml:space="preserve"> </t>
    </r>
    <r>
      <rPr>
        <b/>
        <sz val="8"/>
        <rFont val="Arial"/>
        <family val="2"/>
      </rPr>
      <t>Equipment and Contractor Selection and Contracting</t>
    </r>
    <r>
      <rPr>
        <sz val="8"/>
        <rFont val="Arial"/>
        <family val="2"/>
      </rPr>
      <t xml:space="preserve"> </t>
    </r>
  </si>
  <si>
    <t>Customer is responsible for selecting and purchasing the EEM(s) and selecting and contracting with the design and installation contractor(s). The Customer shall be responsible for enforcing all such contracts and for assuring that the EEM(s) meet the Program requirements and applicable laws, regulations and codes, and that the contractor(s) are properly qualified, licensed and insured.  Notwithstanding the foregoing, the Program Administrator may exclude certain EEM from the Program.</t>
  </si>
  <si>
    <t xml:space="preserve">5. Pre- and Post-Installation Verification </t>
  </si>
  <si>
    <t>The Program Administrator shall not pay an Incentive until the Program Administrator has performed a satisfactory pre-installation inspection (unless the Program Materials state such pre-inspection is not required) and post-installation verification of the installation.  If the Program Administrator determines that any EEM(s) were not installed in accordance with these Terms and Conditions and the Program Materials, the Program Administrator may require modifications to the EEM(s) before it pays any Incentive(s).  The Program Administrator may, at its sole discretion, withhold payment of Incentives until it has been verified that (i) the Customer has received, as appropriate, final drawings, operations and maintenance manuals, and operator training; and (ii) the Program Administrator has received documentation detailing that the installation of the EEM(s) has been completed in accordance with these Terms and Conditions, the Program Materials, and the Program Administrator’s approval.</t>
  </si>
  <si>
    <t>6. Monitoring and Inspection</t>
  </si>
  <si>
    <t xml:space="preserve">The Program Administrator reserves the right to perform monitoring and inspection of the EEM(s) to determine the actual demand reduction and energy savings.  As a condition of receiving an Incentive, the Customer agrees to provide access and information to the Program Administrator and to cooperate with the Program Administrator regarding such monitoring and inspection.  By participating in the Program, the Customer acknowledges and agrees that no such activity by the Program Administrator includes any kind of safety, code or other compliance review.  All safety, code or other compliance reviews are the sole responsibility of the Customer. </t>
  </si>
  <si>
    <t>7. Customer Measures</t>
  </si>
  <si>
    <t>The Program Administrator will only approve of the EEM(s) that has/have cost-effective energy savings as calculated by the Program Administrator.  The Program Administrator reserves the right to approve or disapprove of any specific EEM(s) proposed by the Customer.</t>
  </si>
  <si>
    <r>
      <t>8. Incentive Amounts</t>
    </r>
    <r>
      <rPr>
        <sz val="8"/>
        <rFont val="Arial"/>
        <family val="2"/>
      </rPr>
      <t xml:space="preserve"> </t>
    </r>
  </si>
  <si>
    <t>(a) Once an Incentive amount is pre-approved, the Program Administrator shall pay to the Customer no more than the cost of purchasing and installing the EEM(s), or the pre-approved Incentive amount, whichever is less.</t>
  </si>
  <si>
    <t>(b) The Program Administrator reserves the right to reduce or eliminate the Incentive amount if the EEM(s) are not installed in accordance with these Terms and Conditions and the Program Materials. Customer shall be obligated to refund such Incentives paid by the Program Administrator if the projected energy savings have not been achieved as a result of the foregoing circumstances.  The Customer shall be obligated to refund the Incentive paid by the Program Administrator when EEM(s) that have been installed have not been properly maintained, have been altered or disconnected, or in the event of a shutdown or significant reduction of operations at facility where the EEM’s) are located.</t>
  </si>
  <si>
    <t>9. Equipment and Installation</t>
  </si>
  <si>
    <t>The Customer shall be responsible for ensuring that the EEM(s) are installed and operated in accordance with applicable laws, regulations and codes and that all applicable permits, approvals and inspections are obtained. The Customer shall provide the Program Administrator with copies of all invoices and related documents (including all materials, labor, and equipment discounts) relating to the purchase and installation of the EEM(s). The itemized invoices shall include the details of all EEM(s) including the model, quantity and cost for each EEM, and shall identify any applicable discounts or other incentives received by the Customer, or for which the Customer is eligible.  The Customer shall provide the Program Administrator with the details on the installation location(s) of the EEM(s) in the format specified by the Program Administrator, and such other documentation and information as the Program Administrator may request, including, without limitation, copies of permits and contractor and supplier invoices, orders and records. The Program Administrator shall, in its sole discretion, determine the appropriate costs of EEM(s) in order to calculate the Incentive amount.</t>
  </si>
  <si>
    <t>10. Installation Schedule Requirements</t>
  </si>
  <si>
    <t>If the Customer does not complete installation of the approved EEM(s) within the earlier of the completion date specified in the Program Administrator’s approval letter or six (6) months from the date the Program Administrator provides its prior written approval of the EEM installation, the Program Administrator may terminate any obligation to issue Incentives or any Incentive amount agreed to in an approval letter issued by the Program Administrator.</t>
  </si>
  <si>
    <t>11. Incentive Issue Conditions</t>
  </si>
  <si>
    <t>Subject to these Terms and Conditions and provided that the Program Administrator is satisfied that the Customer has satisfied all of the conditions and requirements of the Program, , the Program Administrator will use commercially reasonable efforts to pay the Incentive amount to the Customer within forty-five (45) days after all of the following conditions are met: (i) Program Administrator’s approval of the EEM installation has been provided; (ii) all applicable permits, licenses and inspections have been obtained by the Customer; (iii) installation of the EEM(s) has been completed in accordance with the requirements hereof; and (iv) the Program Administrator has verified all project and installation costs and the satisfactory installation of the EEM(s), all in accordance with the Terms and Conditions hereof.  The Customer shall not assign any of its rights or obligations referenced in these Terms and Conditions or in the Program Materials (including, without limitation, the right to receive Incentives) without the prior written consent of the Program Administrator.</t>
  </si>
  <si>
    <t>12. Maintenance of EEM(s)</t>
  </si>
  <si>
    <t>The Customer acknowledges and agrees that Customer shall operate and maintain the EEM(s) in accordance with the manufacturer’s recommendations and the terms hereof, and shall replace consumable parts and other components with comparable or superior efficient products at the Customer’s expense.</t>
  </si>
  <si>
    <r>
      <t>13.</t>
    </r>
    <r>
      <rPr>
        <sz val="8"/>
        <rFont val="Arial"/>
        <family val="2"/>
      </rPr>
      <t xml:space="preserve"> </t>
    </r>
    <r>
      <rPr>
        <b/>
        <sz val="8"/>
        <rFont val="Arial"/>
        <family val="2"/>
      </rPr>
      <t>Participation in Other Energy Efficiency Programs</t>
    </r>
  </si>
  <si>
    <r>
      <t>The Customer shall not receive Incentives from the Program Administrator for the same EEM(s) if the Customer has received incentives already from other System Benefits Charge (“SBC”)-funded New York State utilities or the New York State Energy Research and Development Authority (“NYSERDA”).</t>
    </r>
    <r>
      <rPr>
        <sz val="8"/>
        <rFont val="Times New Roman"/>
        <family val="1"/>
      </rPr>
      <t xml:space="preserve"> A </t>
    </r>
    <r>
      <rPr>
        <sz val="8"/>
        <rFont val="Arial"/>
        <family val="2"/>
      </rPr>
      <t>Customer enrolled in the Self-Direct Program for 2017-2019 offered by National Grid is not eligible to receive an Incentive amount under this Program for any electric EEMs installed during the Customer’s enrollment in the Self-Direct Program cycle. The Company’s Self-Direct Program requirements address eligibility requirements under this Program in the event a Customer withdraws from the Self-Direct Program mid-cycle.</t>
    </r>
    <r>
      <rPr>
        <sz val="10"/>
        <rFont val="Times New Roman"/>
        <family val="1"/>
      </rPr>
      <t xml:space="preserve">  </t>
    </r>
  </si>
  <si>
    <t>14. Program/Terms and Conditions Changes</t>
  </si>
  <si>
    <t>Program expenditures, requirements and eligibility, and these Terms and Conditions, may be changed by the Program Administrator at any time without notice.  The Program Administrator reserves the right to withhold approval of projects and any EEM(s) for which the Customer may apply for an Incentive for any reason and to cancel or alter the Program at any time without notice.  Approved applications for EEM(s) will be processed under the Terms and Conditions and Program Materials in effect at the time of such approval by the Program Administrator.</t>
  </si>
  <si>
    <t>15. Indemnification and Limitation of the Program Administrator’s Liability</t>
  </si>
  <si>
    <t>The Customer shall indemnify, defend and hold harmless the Program Administrator, its affiliates and their respective contractors, officers, directors, employees, agents, representatives and assigns (“Indemnified Parties”)  from and against any and all claims, damages, losses and expenses, including reasonable attorneys’ fees and costs incurred to enforce this indemnity arising out of the acts and/or omissions of the Customer or the Customer’s agent(s) in connection with the Customer’s participation in the Program (“Damages”) brought by or for a third party except to the extent that Damages are caused by the negligence of any of the Indemnified Parties.  To the fullest extent allowed by law, the Program Administrator’s liability will be limited to paying approved Incentives in accordance with these Terms and Conditions and the Program Materials, and the Program Administrator and its affiliates and their respective contractors, officers, directors, employees, agents, representatives and assigns shall not be liable to the Customer or any other party for any other obligation except to the extent liability is caused by the negligence of the Program Administrator and its affiliates and their respective contractors, officers, directors, employees, agents, representatives and assigns.  The Program Administrator shall not be liable to the Customer for any special, indirect, incidental, penal, punitive, or consequential damages of any nature in connection with Customer’s participation in the Program or these Terms and Conditions.</t>
  </si>
  <si>
    <t>16.  No Warranties or Representations by the Program Administrator</t>
  </si>
  <si>
    <t xml:space="preserve">(a) THE PROGRAM ADMINISTRATOR DOES NOT ENDORSE, GUARANTEE, OR WARRANT ANY CONTRACTOR, MANUFACTURER OR PRODUCT, AND THE PROGRAM ADMINISTRATOR MAKES NO REPRESENTATIONS, WARRANTIES OR GUARANTEES IN CONNECTION WITH THE PROGRAM, EEM(s) OR ANY SERVICES PERFORMED IN CONNECTION HEREWITH OR THEREWITH, WHETHER STATUTORY, ORAL, WRITTEN, EXPRESS, OR IMPLIED, INCLUDING, WITHOUT LIMITATION, WARRANTIES OF MERCHANTABILITY AND FITNESS FOR A PARTICULAR PURPOSE.  THIS DISCLAIMER SHALL SURVIVE ANY CANCELLATION, COMPLETION, TERMINATION OR EXPIRATION OF THE CUSTOMER’S PARTICIPATION IN THE PROGRAM.  CUSTOMER ACKNOWLEDGES AND AGREES THAT ANY WARRANTIES PROVIDED BY ORIGINAL MANUFACTURERS, LICENSORS, OR PROVIDERS OF MATERIAL, EQUIPMENT, OR OTHER ITEMS PROVIDED OR USED IN CONNECTION WITH THE PROGRAM IN CONNECTION WITH THESE TERMS AND CONDITIONS, INCLUDING ITEMS INCORPORATED IN THE PROGRAM (“THIRD PARTY WARRANTIES”), ARE NOT TO BE CONSIDERED WARRANTIES OF THE PROGRAM ADMINISTRATOR AND THE PROGRAM ADMINISTRATOR MAKES NO REPRESENTATIONS, GUARANTEES, OR WARRANTIES AS TO THE APPLICABILITY OR ENFORCEABILITY OF ANY SUCH THIRD PARTY WARRANTIES.  THE TERMS OF THIS SECTION SHALL GOVERN OVER ANY CONTRARY VERBAL STATEMENTS OR LANGUAGE APPEARING IN ANY PROGRAM ADMINISTRATOR’S OTHER DOCUMENTS. </t>
  </si>
  <si>
    <t>(b) Neither the Program Administrator nor any of its employees, contractors, agents, representatives or assigns is/are responsible for determining that the design, engineering or installation of the EEM(s) is proper or complies with any particular laws, codes, or industry standards.  The Program Administrator does not make any representations of any kind regarding the benefits, demand reduction, or energy savings to be achieved by the EEM(s) or the adequacy or safety of the EEMs.</t>
  </si>
  <si>
    <t>(c) The Customer acknowledges and agrees that it is solely responsible (directly-based on its own judgment or indirectly-based on the advice of an independent expert, not the Program Administrator) for all aspects of the EEM(s) and related work including, but not limited to: selecting the EEM(s); selecting contractors to perform the work; inspecting the work and the EEM(s); ensuring that the EEM(s) is/are in good working order and condition; ensuring that the equipment is of the manufacture, design specifications, size and capacity selected by the Customer and that the same is properly installed and suitable for the Customer’s purposes; and determining if work was properly performed.</t>
  </si>
  <si>
    <t>(d) The Customer agrees and acknowledges that the Program Administrator is not a manufacturer of, or regularly engaged in the sale or distribution of, or an expert with regard to, any equipment or work which might be used to install the EEM(s) under the Program.</t>
  </si>
  <si>
    <t>(e) The provisions of this Section shall survive the termination, cancellation or completion of the Customer’s participation in the Program.</t>
  </si>
  <si>
    <t>17. Customer Confidentiality</t>
  </si>
  <si>
    <r>
      <t>The Customer consents to the release by the Company of the Customer’s energy use information to authorized representatives of the Program Administrator performing evaluations and/or determining eligibility, demand reduction, or energy savings in connection with the Program  provided that the Program Administrator requires that the Customer’s energy use information is kept confidential and used only for the purposes of evaluation and/or determining eligibility, demand reduction, or energy savings in connection with the Program. The Customer further grants to the Program Administrator the right to use and reference the Customer’s participation in the Program and the energy savings relating to the Customer’s participation in the Program for regulatory purposes.</t>
    </r>
    <r>
      <rPr>
        <sz val="8"/>
        <rFont val="Calibri"/>
        <family val="2"/>
      </rPr>
      <t xml:space="preserve">  </t>
    </r>
    <r>
      <rPr>
        <sz val="8"/>
        <rFont val="Arial"/>
        <family val="2"/>
      </rPr>
      <t>The Program Administrator shall keep the Customer’s information in strict confidence, shall exercise reasonable care to maintain the confidentiality, and shall not divulge the Customer’s information to any third party without the prior written consent of the Customer, except to the extent expressly permitted by these Terms and Conditions.</t>
    </r>
  </si>
  <si>
    <t>18. Customer Must Declare and Pay All Taxes</t>
  </si>
  <si>
    <t>The benefits conferred upon the Customer through participation in this Program, including the receipt of the Incentive, may be taxable by the federal, state, and/or local government.  The Customer is responsible for declaring and paying all such taxes.  The Program Administrator is not responsible for the payment of any such taxes.</t>
  </si>
  <si>
    <t>Any and all agreements and documents requiring signature related hereto may be executed in several counterparts, each of which, when executed, shall be deemed to be an original, but all of which together shall constitute one and the same instrument.  A scanned or electronically reproduced copy or image of such agreements and documents bearing the signatures of the parties shall be deemed an original and may be introduced or submitted in any action or proceeding as competent evidence of the execution, terms and existence of such agreements and documents notwithstanding the failure or inability to produce or tender an original, executed counterpart of the same and without the requirement that the unavailability of such original, executed counterpart of the same first be proven.</t>
  </si>
  <si>
    <t>(a) If any provision of these Terms and Conditions is deemed invalid by any court or administrative body having jurisdiction, such ruling shall not invalidate any other provision, and the remaining provisions shall remain in full force and effect in accordance with their terms.</t>
  </si>
  <si>
    <t>(b) These Terms and Conditions shall be interpreted and enforced according to the laws of the State of New York.</t>
  </si>
  <si>
    <t>(c) In the event of any conflict or inconsistency between these Terms and Conditions and any Program Materials, these Terms and Conditions shall be controlling.</t>
  </si>
  <si>
    <t>(d) Except as expressly provided herein, there shall be no modification or amendment to these Terms and Conditions or the Program Materials unless such modification or amendment is in writing and duly authorized by the Program Administrator.</t>
  </si>
  <si>
    <t>(e) Sections 15, 16, 17, 18 and 20(b) shall survive the termination or expiration of the Customer’s participation in the Program.</t>
  </si>
  <si>
    <t>Alcove</t>
  </si>
  <si>
    <t>Altamont</t>
  </si>
  <si>
    <t>Berne</t>
  </si>
  <si>
    <t>Clarksville</t>
  </si>
  <si>
    <t>Coeymans</t>
  </si>
  <si>
    <t>Coeymans Hollow</t>
  </si>
  <si>
    <t>Cohoes</t>
  </si>
  <si>
    <t>Delmar</t>
  </si>
  <si>
    <t>Dormansville</t>
  </si>
  <si>
    <t>East Berne</t>
  </si>
  <si>
    <t>Feura Bush</t>
  </si>
  <si>
    <t>Glenmont</t>
  </si>
  <si>
    <t>Guilderland</t>
  </si>
  <si>
    <t>Guilderland Center</t>
  </si>
  <si>
    <t>Knox</t>
  </si>
  <si>
    <t>Medusa</t>
  </si>
  <si>
    <t>Newtonville</t>
  </si>
  <si>
    <t>Ravena</t>
  </si>
  <si>
    <t>Rensselaerville</t>
  </si>
  <si>
    <t>Selkirk</t>
  </si>
  <si>
    <t>Slingerlands</t>
  </si>
  <si>
    <t>South Bethlehem</t>
  </si>
  <si>
    <t>Troy</t>
  </si>
  <si>
    <t>Voorheesville</t>
  </si>
  <si>
    <t>Watervliet</t>
  </si>
  <si>
    <t>Westerlo</t>
  </si>
  <si>
    <t>Preston Hollow</t>
  </si>
  <si>
    <t>Centerville</t>
  </si>
  <si>
    <t>Allentown</t>
  </si>
  <si>
    <t>Alma</t>
  </si>
  <si>
    <t>Angelica</t>
  </si>
  <si>
    <t>Belfast</t>
  </si>
  <si>
    <t>Black Creek</t>
  </si>
  <si>
    <t>Bolivar</t>
  </si>
  <si>
    <t>Caneadea</t>
  </si>
  <si>
    <t>Ceres</t>
  </si>
  <si>
    <t>Cuba</t>
  </si>
  <si>
    <t>Fillmore</t>
  </si>
  <si>
    <t>Friendship</t>
  </si>
  <si>
    <t>Houghton</t>
  </si>
  <si>
    <t>Hume</t>
  </si>
  <si>
    <t>Little Genesee</t>
  </si>
  <si>
    <t>Richburg</t>
  </si>
  <si>
    <t>Rushford</t>
  </si>
  <si>
    <t>West Clarksville</t>
  </si>
  <si>
    <t>Alfred</t>
  </si>
  <si>
    <t>Alfred Station</t>
  </si>
  <si>
    <t>Almond</t>
  </si>
  <si>
    <t>Andover</t>
  </si>
  <si>
    <t>Belmont</t>
  </si>
  <si>
    <t>Canaseraga</t>
  </si>
  <si>
    <t>Scio</t>
  </si>
  <si>
    <t>Swain</t>
  </si>
  <si>
    <t>Wellsville</t>
  </si>
  <si>
    <t>Whitesville</t>
  </si>
  <si>
    <t>Dayton</t>
  </si>
  <si>
    <t>Delevan</t>
  </si>
  <si>
    <t>Farmersville Station</t>
  </si>
  <si>
    <t>Freedom</t>
  </si>
  <si>
    <t>Machias</t>
  </si>
  <si>
    <t>Perrysburg</t>
  </si>
  <si>
    <t>Sandusky</t>
  </si>
  <si>
    <t>South Dayton</t>
  </si>
  <si>
    <t>Versailles</t>
  </si>
  <si>
    <t>West Valley</t>
  </si>
  <si>
    <t>Yorkshire</t>
  </si>
  <si>
    <t>Allegany</t>
  </si>
  <si>
    <t>Cattaraugus</t>
  </si>
  <si>
    <t>Conewango Valley</t>
  </si>
  <si>
    <t>East Otto</t>
  </si>
  <si>
    <t>East Randolph</t>
  </si>
  <si>
    <t>Ellicottville</t>
  </si>
  <si>
    <t>Franklinville</t>
  </si>
  <si>
    <t>Great Valley</t>
  </si>
  <si>
    <t>Hinsdale</t>
  </si>
  <si>
    <t>Kill Buck</t>
  </si>
  <si>
    <t>Leon</t>
  </si>
  <si>
    <t>Limestone</t>
  </si>
  <si>
    <t>Little Valley</t>
  </si>
  <si>
    <t>Otto</t>
  </si>
  <si>
    <t>Portville</t>
  </si>
  <si>
    <t>Randolph</t>
  </si>
  <si>
    <t>Saint Bonaventure</t>
  </si>
  <si>
    <t>Salamanca</t>
  </si>
  <si>
    <t>Steamburg</t>
  </si>
  <si>
    <t>Westons Mills</t>
  </si>
  <si>
    <t>Auburn</t>
  </si>
  <si>
    <t>Aurora</t>
  </si>
  <si>
    <t>Cato</t>
  </si>
  <si>
    <t>Cayuga</t>
  </si>
  <si>
    <t>Fair Haven</t>
  </si>
  <si>
    <t>Genoa</t>
  </si>
  <si>
    <t>King Ferry</t>
  </si>
  <si>
    <t>Locke</t>
  </si>
  <si>
    <t>Martville</t>
  </si>
  <si>
    <t>Meridian</t>
  </si>
  <si>
    <t>Montezuma</t>
  </si>
  <si>
    <t>Moravia</t>
  </si>
  <si>
    <t>Poplar Ridge</t>
  </si>
  <si>
    <t>Port Byron</t>
  </si>
  <si>
    <t>Scipio Center</t>
  </si>
  <si>
    <t>Sterling</t>
  </si>
  <si>
    <t>Union Springs</t>
  </si>
  <si>
    <t>Weedsport</t>
  </si>
  <si>
    <t>Dunkirk</t>
  </si>
  <si>
    <t>Forestville</t>
  </si>
  <si>
    <t>Fredonia</t>
  </si>
  <si>
    <t>Irving</t>
  </si>
  <si>
    <t>Sheridan</t>
  </si>
  <si>
    <t>Silver Creek</t>
  </si>
  <si>
    <t>Van Buren Point</t>
  </si>
  <si>
    <t>Jamestown</t>
  </si>
  <si>
    <t>Ashville</t>
  </si>
  <si>
    <t>Bemus Point</t>
  </si>
  <si>
    <t>Brocton</t>
  </si>
  <si>
    <t>Cassadaga</t>
  </si>
  <si>
    <t>Celoron</t>
  </si>
  <si>
    <t>Chautauqua</t>
  </si>
  <si>
    <t>Cherry Creek</t>
  </si>
  <si>
    <t>Clymer</t>
  </si>
  <si>
    <t>Dewittville</t>
  </si>
  <si>
    <t>Ellington</t>
  </si>
  <si>
    <t>Falconer</t>
  </si>
  <si>
    <t>Findley Lake</t>
  </si>
  <si>
    <t>Frewsburg</t>
  </si>
  <si>
    <t>Gerry</t>
  </si>
  <si>
    <t>Greenhurst</t>
  </si>
  <si>
    <t>Kennedy</t>
  </si>
  <si>
    <t>Lakewood</t>
  </si>
  <si>
    <t>Lily Dale</t>
  </si>
  <si>
    <t>Maple Springs</t>
  </si>
  <si>
    <t>Mayville</t>
  </si>
  <si>
    <t>Niobe</t>
  </si>
  <si>
    <t>Panama</t>
  </si>
  <si>
    <t>Portland</t>
  </si>
  <si>
    <t>Ripley</t>
  </si>
  <si>
    <t>Sherman</t>
  </si>
  <si>
    <t>Sinclairville</t>
  </si>
  <si>
    <t>Stockton</t>
  </si>
  <si>
    <t>Stow</t>
  </si>
  <si>
    <t>Westfield</t>
  </si>
  <si>
    <t>North Pitcher</t>
  </si>
  <si>
    <t>Pitcher</t>
  </si>
  <si>
    <t>South Otselic</t>
  </si>
  <si>
    <t>New Berlin</t>
  </si>
  <si>
    <t>Sherburne</t>
  </si>
  <si>
    <t>Smyrna</t>
  </si>
  <si>
    <t>Bainbridge</t>
  </si>
  <si>
    <t>East Pharsalia</t>
  </si>
  <si>
    <t>Greene</t>
  </si>
  <si>
    <t>Guilford</t>
  </si>
  <si>
    <t>Mc Donough</t>
  </si>
  <si>
    <t>Mount Upton</t>
  </si>
  <si>
    <t>North Norwich</t>
  </si>
  <si>
    <t>Norwich</t>
  </si>
  <si>
    <t>Oxford</t>
  </si>
  <si>
    <t>Plymouth</t>
  </si>
  <si>
    <t>Smithville Flats</t>
  </si>
  <si>
    <t>South New Berlin</t>
  </si>
  <si>
    <t>South Plymouth</t>
  </si>
  <si>
    <t>Plattsburgh</t>
  </si>
  <si>
    <t>Altona</t>
  </si>
  <si>
    <t>Keeseville</t>
  </si>
  <si>
    <t>Au Sable Forks</t>
  </si>
  <si>
    <t>Cadyville</t>
  </si>
  <si>
    <t>Champlain</t>
  </si>
  <si>
    <t>Chazy</t>
  </si>
  <si>
    <t>Churubusco</t>
  </si>
  <si>
    <t>Dannemora</t>
  </si>
  <si>
    <t>Ellenburg</t>
  </si>
  <si>
    <t>Ellenburg Center</t>
  </si>
  <si>
    <t>Ellenburg Depot</t>
  </si>
  <si>
    <t>Lyon Mountain</t>
  </si>
  <si>
    <t>Mooers</t>
  </si>
  <si>
    <t>Mooers Forks</t>
  </si>
  <si>
    <t>Morrisonville</t>
  </si>
  <si>
    <t>Peru</t>
  </si>
  <si>
    <t>Redford</t>
  </si>
  <si>
    <t>Rouses Point</t>
  </si>
  <si>
    <t>Saranac</t>
  </si>
  <si>
    <t>Schuyler Falls</t>
  </si>
  <si>
    <t>West Chazy</t>
  </si>
  <si>
    <t>Austerlitz</t>
  </si>
  <si>
    <t>Brainard</t>
  </si>
  <si>
    <t>Canaan</t>
  </si>
  <si>
    <t>Chatham</t>
  </si>
  <si>
    <t>Columbiaville</t>
  </si>
  <si>
    <t>East Chatham</t>
  </si>
  <si>
    <t>Ghent</t>
  </si>
  <si>
    <t>Kinderhook</t>
  </si>
  <si>
    <t>Malden Bridge</t>
  </si>
  <si>
    <t>New Lebanon</t>
  </si>
  <si>
    <t>Niverville</t>
  </si>
  <si>
    <t>North Chatham</t>
  </si>
  <si>
    <t>Old Chatham</t>
  </si>
  <si>
    <t>Spencertown</t>
  </si>
  <si>
    <t>Stottville</t>
  </si>
  <si>
    <t>Stuyvesant</t>
  </si>
  <si>
    <t>Stuyvesant Falls</t>
  </si>
  <si>
    <t>Valatie</t>
  </si>
  <si>
    <t>West Lebanon</t>
  </si>
  <si>
    <t>Ancram</t>
  </si>
  <si>
    <t>Ancramdale</t>
  </si>
  <si>
    <t>Claverack</t>
  </si>
  <si>
    <t>Copake</t>
  </si>
  <si>
    <t>Copake Falls</t>
  </si>
  <si>
    <t>Craryville</t>
  </si>
  <si>
    <t>Elizaville</t>
  </si>
  <si>
    <t>Germantown</t>
  </si>
  <si>
    <t>Hillsdale</t>
  </si>
  <si>
    <t>Hollowville</t>
  </si>
  <si>
    <t>Hudson</t>
  </si>
  <si>
    <t>Livingston</t>
  </si>
  <si>
    <t>Mellenville</t>
  </si>
  <si>
    <t>Philmont</t>
  </si>
  <si>
    <t>Cincinnatus</t>
  </si>
  <si>
    <t>Cortland</t>
  </si>
  <si>
    <t>East Homer</t>
  </si>
  <si>
    <t>Homer</t>
  </si>
  <si>
    <t>Little York</t>
  </si>
  <si>
    <t>Mc Graw</t>
  </si>
  <si>
    <t>Preble</t>
  </si>
  <si>
    <t>Truxton</t>
  </si>
  <si>
    <t>Blodgett Mills</t>
  </si>
  <si>
    <t>Harford</t>
  </si>
  <si>
    <t>Marathon</t>
  </si>
  <si>
    <t>Willet</t>
  </si>
  <si>
    <t>Alden</t>
  </si>
  <si>
    <t>Angola</t>
  </si>
  <si>
    <t>Athol Springs</t>
  </si>
  <si>
    <t>Boston</t>
  </si>
  <si>
    <t>Bowmansville</t>
  </si>
  <si>
    <t>Brant</t>
  </si>
  <si>
    <t>Chaffee</t>
  </si>
  <si>
    <t>Clarence</t>
  </si>
  <si>
    <t>Clarence Center</t>
  </si>
  <si>
    <t>Colden</t>
  </si>
  <si>
    <t>Collins</t>
  </si>
  <si>
    <t>Collins Center</t>
  </si>
  <si>
    <t>Crittenden</t>
  </si>
  <si>
    <t>Depew</t>
  </si>
  <si>
    <t>Derby</t>
  </si>
  <si>
    <t>East Amherst</t>
  </si>
  <si>
    <t>East Aurora</t>
  </si>
  <si>
    <t>East Concord</t>
  </si>
  <si>
    <t>Eden</t>
  </si>
  <si>
    <t>Elma</t>
  </si>
  <si>
    <t>Farnham</t>
  </si>
  <si>
    <t>Glenwood</t>
  </si>
  <si>
    <t>Gowanda</t>
  </si>
  <si>
    <t>Grand Island</t>
  </si>
  <si>
    <t>Hamburg</t>
  </si>
  <si>
    <t>Holland</t>
  </si>
  <si>
    <t>Lake View</t>
  </si>
  <si>
    <t>Lancaster</t>
  </si>
  <si>
    <t>Lawtons</t>
  </si>
  <si>
    <t>Marilla</t>
  </si>
  <si>
    <t>North Boston</t>
  </si>
  <si>
    <t>North Collins</t>
  </si>
  <si>
    <t>North Evans</t>
  </si>
  <si>
    <t>Orchard Park</t>
  </si>
  <si>
    <t>Sardinia</t>
  </si>
  <si>
    <t>South Wales</t>
  </si>
  <si>
    <t>Spring Brook</t>
  </si>
  <si>
    <t>Springville</t>
  </si>
  <si>
    <t>Tonawanda</t>
  </si>
  <si>
    <t>Wales Center</t>
  </si>
  <si>
    <t>West Falls</t>
  </si>
  <si>
    <t>Minerva</t>
  </si>
  <si>
    <t>Newcomb</t>
  </si>
  <si>
    <t>North Hudson</t>
  </si>
  <si>
    <t>Olmstedville</t>
  </si>
  <si>
    <t>Paradox</t>
  </si>
  <si>
    <t>Schroon Lake</t>
  </si>
  <si>
    <t>Severance</t>
  </si>
  <si>
    <t>Ticonderoga</t>
  </si>
  <si>
    <t>Bloomingdale</t>
  </si>
  <si>
    <t>Crown Point</t>
  </si>
  <si>
    <t>Elizabethtown</t>
  </si>
  <si>
    <t>Essex</t>
  </si>
  <si>
    <t>Jay</t>
  </si>
  <si>
    <t>Keene</t>
  </si>
  <si>
    <t>Keene Valley</t>
  </si>
  <si>
    <t>Lake Placid</t>
  </si>
  <si>
    <t>Lewis</t>
  </si>
  <si>
    <t>Mineville</t>
  </si>
  <si>
    <t>Moriah</t>
  </si>
  <si>
    <t>Moriah Center</t>
  </si>
  <si>
    <t>New Russia</t>
  </si>
  <si>
    <t>Port Henry</t>
  </si>
  <si>
    <t>Port Kent</t>
  </si>
  <si>
    <t>Ray Brook</t>
  </si>
  <si>
    <t>Upper Jay</t>
  </si>
  <si>
    <t>Westport</t>
  </si>
  <si>
    <t>Willsboro</t>
  </si>
  <si>
    <t>Wilmington</t>
  </si>
  <si>
    <t>Witherbee</t>
  </si>
  <si>
    <t>Bombay</t>
  </si>
  <si>
    <t>Brainardsville</t>
  </si>
  <si>
    <t>Brushton</t>
  </si>
  <si>
    <t>Burke</t>
  </si>
  <si>
    <t>Chateaugay</t>
  </si>
  <si>
    <t>Constable</t>
  </si>
  <si>
    <t>Dickinson Center</t>
  </si>
  <si>
    <t>Fort Covington</t>
  </si>
  <si>
    <t>Gabriels</t>
  </si>
  <si>
    <t>Lake Clear</t>
  </si>
  <si>
    <t>Malone</t>
  </si>
  <si>
    <t>Moira</t>
  </si>
  <si>
    <t>North Bangor</t>
  </si>
  <si>
    <t>Owls Head</t>
  </si>
  <si>
    <t>Paul Smiths</t>
  </si>
  <si>
    <t>Rainbow Lake</t>
  </si>
  <si>
    <t>Saint Regis Falls</t>
  </si>
  <si>
    <t>Saranac Lake</t>
  </si>
  <si>
    <t>Tupper Lake</t>
  </si>
  <si>
    <t>Vermontville</t>
  </si>
  <si>
    <t>Whippleville</t>
  </si>
  <si>
    <t>Broadalbin</t>
  </si>
  <si>
    <t>Caroga Lake</t>
  </si>
  <si>
    <t>Gloversville</t>
  </si>
  <si>
    <t>Johnstown</t>
  </si>
  <si>
    <t>Mayfield</t>
  </si>
  <si>
    <t>Northville</t>
  </si>
  <si>
    <t>Stratford</t>
  </si>
  <si>
    <t>Alexander</t>
  </si>
  <si>
    <t>Basom</t>
  </si>
  <si>
    <t>Batavia</t>
  </si>
  <si>
    <t>Corfu</t>
  </si>
  <si>
    <t>Darien Center</t>
  </si>
  <si>
    <t>East Bethany</t>
  </si>
  <si>
    <t>East Pembroke</t>
  </si>
  <si>
    <t>Elba</t>
  </si>
  <si>
    <t>Oakfield</t>
  </si>
  <si>
    <t>Stafford</t>
  </si>
  <si>
    <t>Bergen</t>
  </si>
  <si>
    <t>Byron</t>
  </si>
  <si>
    <t>Le Roy</t>
  </si>
  <si>
    <t>Pavilion</t>
  </si>
  <si>
    <t>South Byron</t>
  </si>
  <si>
    <t>Lake Pleasant</t>
  </si>
  <si>
    <t>Piseco</t>
  </si>
  <si>
    <t>Speculator</t>
  </si>
  <si>
    <t>Wells</t>
  </si>
  <si>
    <t>Blue Mountain Lake</t>
  </si>
  <si>
    <t>Indian Lake</t>
  </si>
  <si>
    <t>Long Lake</t>
  </si>
  <si>
    <t>Sabael</t>
  </si>
  <si>
    <t>Hoffmeister</t>
  </si>
  <si>
    <t>Inlet</t>
  </si>
  <si>
    <t>Raquette Lake</t>
  </si>
  <si>
    <t>Cold Brook</t>
  </si>
  <si>
    <t>Dolgeville</t>
  </si>
  <si>
    <t>Eagle Bay</t>
  </si>
  <si>
    <t>Frankfort</t>
  </si>
  <si>
    <t>Herkimer</t>
  </si>
  <si>
    <t>Ilion</t>
  </si>
  <si>
    <t>Jordanville</t>
  </si>
  <si>
    <t>Little Falls</t>
  </si>
  <si>
    <t>Middleville</t>
  </si>
  <si>
    <t>Mohawk</t>
  </si>
  <si>
    <t>Newport</t>
  </si>
  <si>
    <t>Old Forge</t>
  </si>
  <si>
    <t>Poland</t>
  </si>
  <si>
    <t>Salisbury Center</t>
  </si>
  <si>
    <t>Thendara</t>
  </si>
  <si>
    <t>Van Hornesville</t>
  </si>
  <si>
    <t>West Winfield</t>
  </si>
  <si>
    <t>Watertown</t>
  </si>
  <si>
    <t>Fort Drum</t>
  </si>
  <si>
    <t>Adams</t>
  </si>
  <si>
    <t>Adams Center</t>
  </si>
  <si>
    <t>Alexandria Bay</t>
  </si>
  <si>
    <t>Antwerp</t>
  </si>
  <si>
    <t>Belleville</t>
  </si>
  <si>
    <t>Black River</t>
  </si>
  <si>
    <t>Brownville</t>
  </si>
  <si>
    <t>Calcium</t>
  </si>
  <si>
    <t>Cape Vincent</t>
  </si>
  <si>
    <t>Carthage</t>
  </si>
  <si>
    <t>Chaumont</t>
  </si>
  <si>
    <t>Clayton</t>
  </si>
  <si>
    <t>Deferiet</t>
  </si>
  <si>
    <t>Depauville</t>
  </si>
  <si>
    <t>Dexter</t>
  </si>
  <si>
    <t>Ellisburg</t>
  </si>
  <si>
    <t>Evans Mills</t>
  </si>
  <si>
    <t>Felts Mills</t>
  </si>
  <si>
    <t>Wellesley Island</t>
  </si>
  <si>
    <t>Fishers Landing</t>
  </si>
  <si>
    <t>Great Bend</t>
  </si>
  <si>
    <t>Henderson</t>
  </si>
  <si>
    <t>Henderson Harbor</t>
  </si>
  <si>
    <t>La Fargeville</t>
  </si>
  <si>
    <t>Limerick</t>
  </si>
  <si>
    <t>Lorraine</t>
  </si>
  <si>
    <t>Mannsville</t>
  </si>
  <si>
    <t>Natural Bridge</t>
  </si>
  <si>
    <t>Philadelphia</t>
  </si>
  <si>
    <t>Pierrepont Manor</t>
  </si>
  <si>
    <t>Plessis</t>
  </si>
  <si>
    <t>Redwood</t>
  </si>
  <si>
    <t>Rodman</t>
  </si>
  <si>
    <t>Sackets Harbor</t>
  </si>
  <si>
    <t>Theresa</t>
  </si>
  <si>
    <t>Thousand Island Park</t>
  </si>
  <si>
    <t>Three Mile Bay</t>
  </si>
  <si>
    <t>Beaver Falls</t>
  </si>
  <si>
    <t>Brantingham</t>
  </si>
  <si>
    <t>Constableville</t>
  </si>
  <si>
    <t>Croghan</t>
  </si>
  <si>
    <t>Glenfield</t>
  </si>
  <si>
    <t>Greig</t>
  </si>
  <si>
    <t>Lowville</t>
  </si>
  <si>
    <t>Lyons Falls</t>
  </si>
  <si>
    <t>Martinsburg</t>
  </si>
  <si>
    <t>Port Leyden</t>
  </si>
  <si>
    <t>Turin</t>
  </si>
  <si>
    <t>West Leyden</t>
  </si>
  <si>
    <t>Castorland</t>
  </si>
  <si>
    <t>Copenhagen</t>
  </si>
  <si>
    <t>Deer River</t>
  </si>
  <si>
    <t>Denmark</t>
  </si>
  <si>
    <t>Harrisville</t>
  </si>
  <si>
    <t>Avon</t>
  </si>
  <si>
    <t>Caledonia</t>
  </si>
  <si>
    <t>Conesus</t>
  </si>
  <si>
    <t>Dansville</t>
  </si>
  <si>
    <t>Geneseo</t>
  </si>
  <si>
    <t>Groveland</t>
  </si>
  <si>
    <t>Lakeville</t>
  </si>
  <si>
    <t>Leicester</t>
  </si>
  <si>
    <t>Lima</t>
  </si>
  <si>
    <t>Linwood</t>
  </si>
  <si>
    <t>Livonia</t>
  </si>
  <si>
    <t>Livonia Center</t>
  </si>
  <si>
    <t>Mount Morris</t>
  </si>
  <si>
    <t>Nunda</t>
  </si>
  <si>
    <t>Piffard</t>
  </si>
  <si>
    <t>Retsof</t>
  </si>
  <si>
    <t>Scottsburg</t>
  </si>
  <si>
    <t>Sonyea</t>
  </si>
  <si>
    <t>South Lima</t>
  </si>
  <si>
    <t>Springwater</t>
  </si>
  <si>
    <t>York</t>
  </si>
  <si>
    <t>Dalton</t>
  </si>
  <si>
    <t>Hunt</t>
  </si>
  <si>
    <t>Bridgeport</t>
  </si>
  <si>
    <t>Canastota</t>
  </si>
  <si>
    <t>Cazenovia</t>
  </si>
  <si>
    <t>Chittenango</t>
  </si>
  <si>
    <t>Clockville</t>
  </si>
  <si>
    <t>De Ruyter</t>
  </si>
  <si>
    <t>Erieville</t>
  </si>
  <si>
    <t>Georgetown</t>
  </si>
  <si>
    <t>Kirkville</t>
  </si>
  <si>
    <t>New Woodstock</t>
  </si>
  <si>
    <t>Peterboro</t>
  </si>
  <si>
    <t>Wampsville</t>
  </si>
  <si>
    <t>Bouckville</t>
  </si>
  <si>
    <t>Brookfield</t>
  </si>
  <si>
    <t>Earlville</t>
  </si>
  <si>
    <t>Eaton</t>
  </si>
  <si>
    <t>Hamilton</t>
  </si>
  <si>
    <t>Hubbardsville</t>
  </si>
  <si>
    <t>Leonardsville</t>
  </si>
  <si>
    <t>Madison</t>
  </si>
  <si>
    <t>Morrisville</t>
  </si>
  <si>
    <t>Munnsville</t>
  </si>
  <si>
    <t>North Brookfield</t>
  </si>
  <si>
    <t>Oneida</t>
  </si>
  <si>
    <t>Solsville</t>
  </si>
  <si>
    <t>West Eaton</t>
  </si>
  <si>
    <t>West Edmeston</t>
  </si>
  <si>
    <t>Adams Basin</t>
  </si>
  <si>
    <t>Brockport</t>
  </si>
  <si>
    <t>Churchville</t>
  </si>
  <si>
    <t>Clarkson</t>
  </si>
  <si>
    <t>East Rochester</t>
  </si>
  <si>
    <t>Hamlin</t>
  </si>
  <si>
    <t>Henrietta</t>
  </si>
  <si>
    <t>Hilton</t>
  </si>
  <si>
    <t>Honeoye Falls</t>
  </si>
  <si>
    <t>Mendon</t>
  </si>
  <si>
    <t>Mumford</t>
  </si>
  <si>
    <t>North Chili</t>
  </si>
  <si>
    <t>North Greece</t>
  </si>
  <si>
    <t>Penfield</t>
  </si>
  <si>
    <t>Pittsford</t>
  </si>
  <si>
    <t>Rush</t>
  </si>
  <si>
    <t>Scottsville</t>
  </si>
  <si>
    <t>Spencerport</t>
  </si>
  <si>
    <t>Webster</t>
  </si>
  <si>
    <t>West Henrietta</t>
  </si>
  <si>
    <t>Rochester</t>
  </si>
  <si>
    <t>Amsterdam</t>
  </si>
  <si>
    <t>Auriesville</t>
  </si>
  <si>
    <t>Fonda</t>
  </si>
  <si>
    <t>Fort Hunter</t>
  </si>
  <si>
    <t>Fort Johnson</t>
  </si>
  <si>
    <t>Fultonville</t>
  </si>
  <si>
    <t>Hagaman</t>
  </si>
  <si>
    <t>Sprakers</t>
  </si>
  <si>
    <t>Tribes Hill</t>
  </si>
  <si>
    <t>Canajoharie</t>
  </si>
  <si>
    <t>Fort Plain</t>
  </si>
  <si>
    <t>Nelliston</t>
  </si>
  <si>
    <t>Palatine Bridge</t>
  </si>
  <si>
    <t>Saint Johnsville</t>
  </si>
  <si>
    <t>Appleton</t>
  </si>
  <si>
    <t>Barker</t>
  </si>
  <si>
    <t>Burt</t>
  </si>
  <si>
    <t>Gasport</t>
  </si>
  <si>
    <t>Lewiston</t>
  </si>
  <si>
    <t>Lockport</t>
  </si>
  <si>
    <t>Middleport</t>
  </si>
  <si>
    <t>Model City</t>
  </si>
  <si>
    <t>Newfane</t>
  </si>
  <si>
    <t>Niagara University</t>
  </si>
  <si>
    <t>North Tonawanda</t>
  </si>
  <si>
    <t>Olcott</t>
  </si>
  <si>
    <t>Ransomville</t>
  </si>
  <si>
    <t>Sanborn</t>
  </si>
  <si>
    <t>Stella Niagara</t>
  </si>
  <si>
    <t>Wilson</t>
  </si>
  <si>
    <t>Youngstown</t>
  </si>
  <si>
    <t>Niagara Falls</t>
  </si>
  <si>
    <t>Durhamville</t>
  </si>
  <si>
    <t>North Bay</t>
  </si>
  <si>
    <t>Sylvan Beach</t>
  </si>
  <si>
    <t>Verona Beach</t>
  </si>
  <si>
    <t>Alder Creek</t>
  </si>
  <si>
    <t>Ava</t>
  </si>
  <si>
    <t>Barneveld</t>
  </si>
  <si>
    <t>Blossvale</t>
  </si>
  <si>
    <t>Boonville</t>
  </si>
  <si>
    <t>Bridgewater</t>
  </si>
  <si>
    <t>Camden</t>
  </si>
  <si>
    <t>Cassville</t>
  </si>
  <si>
    <t>Chadwicks</t>
  </si>
  <si>
    <t>Clark Mills</t>
  </si>
  <si>
    <t>Clayville</t>
  </si>
  <si>
    <t>Clinton</t>
  </si>
  <si>
    <t>Deansboro</t>
  </si>
  <si>
    <t>Forestport</t>
  </si>
  <si>
    <t>Franklin Springs</t>
  </si>
  <si>
    <t>Hinckley</t>
  </si>
  <si>
    <t>Holland Patent</t>
  </si>
  <si>
    <t>Knoxboro</t>
  </si>
  <si>
    <t>Lee Center</t>
  </si>
  <si>
    <t>Mc Connellsville</t>
  </si>
  <si>
    <t>Marcy</t>
  </si>
  <si>
    <t>New Hartford</t>
  </si>
  <si>
    <t>New York Mills</t>
  </si>
  <si>
    <t>Oriskany</t>
  </si>
  <si>
    <t>Oriskany Falls</t>
  </si>
  <si>
    <t>Prospect</t>
  </si>
  <si>
    <t>Remsen</t>
  </si>
  <si>
    <t>Rome</t>
  </si>
  <si>
    <t>Sangerfield</t>
  </si>
  <si>
    <t>Sauquoit</t>
  </si>
  <si>
    <t>Sherrill</t>
  </si>
  <si>
    <t>Stittville</t>
  </si>
  <si>
    <t>Taberg</t>
  </si>
  <si>
    <t>Vernon</t>
  </si>
  <si>
    <t>Vernon Center</t>
  </si>
  <si>
    <t>Verona</t>
  </si>
  <si>
    <t>Washington Mills</t>
  </si>
  <si>
    <t>Waterville</t>
  </si>
  <si>
    <t>Westdale</t>
  </si>
  <si>
    <t>Westernville</t>
  </si>
  <si>
    <t>Westmoreland</t>
  </si>
  <si>
    <t>Whitesboro</t>
  </si>
  <si>
    <t>Woodgate</t>
  </si>
  <si>
    <t>Yorkville</t>
  </si>
  <si>
    <t>Apulia Station</t>
  </si>
  <si>
    <t>Baldwinsville</t>
  </si>
  <si>
    <t>Brewerton</t>
  </si>
  <si>
    <t>Camillus</t>
  </si>
  <si>
    <t>Cicero</t>
  </si>
  <si>
    <t>Clay</t>
  </si>
  <si>
    <t>Delphi Falls</t>
  </si>
  <si>
    <t>East Syracuse</t>
  </si>
  <si>
    <t>Elbridge</t>
  </si>
  <si>
    <t>Fabius</t>
  </si>
  <si>
    <t>Fayetteville</t>
  </si>
  <si>
    <t>Jamesville</t>
  </si>
  <si>
    <t>Jordan</t>
  </si>
  <si>
    <t>La Fayette</t>
  </si>
  <si>
    <t>Liverpool</t>
  </si>
  <si>
    <t>Manlius</t>
  </si>
  <si>
    <t>Marcellus</t>
  </si>
  <si>
    <t>Marietta</t>
  </si>
  <si>
    <t>Memphis</t>
  </si>
  <si>
    <t>Minoa</t>
  </si>
  <si>
    <t>Mottville</t>
  </si>
  <si>
    <t>Nedrow</t>
  </si>
  <si>
    <t>Plainville</t>
  </si>
  <si>
    <t>Pompey</t>
  </si>
  <si>
    <t>Skaneateles</t>
  </si>
  <si>
    <t>Skaneateles Falls</t>
  </si>
  <si>
    <t>Tully</t>
  </si>
  <si>
    <t>Warners</t>
  </si>
  <si>
    <t>Canandaigua</t>
  </si>
  <si>
    <t>Farmington</t>
  </si>
  <si>
    <t>Clifton Springs</t>
  </si>
  <si>
    <t>East Bloomfield</t>
  </si>
  <si>
    <t>Fishers</t>
  </si>
  <si>
    <t>Geneva</t>
  </si>
  <si>
    <t>Gorham</t>
  </si>
  <si>
    <t>Hall</t>
  </si>
  <si>
    <t>Hemlock</t>
  </si>
  <si>
    <t>Bloomfield</t>
  </si>
  <si>
    <t>Honeoye</t>
  </si>
  <si>
    <t>Ionia</t>
  </si>
  <si>
    <t>Manchester</t>
  </si>
  <si>
    <t>Naples</t>
  </si>
  <si>
    <t>Oaks Corners</t>
  </si>
  <si>
    <t>Phelps</t>
  </si>
  <si>
    <t>Port Gibson</t>
  </si>
  <si>
    <t>Seneca Castle</t>
  </si>
  <si>
    <t>Shortsville</t>
  </si>
  <si>
    <t>Stanley</t>
  </si>
  <si>
    <t>Victor</t>
  </si>
  <si>
    <t>West Bloomfield</t>
  </si>
  <si>
    <t>Lyndonville</t>
  </si>
  <si>
    <t>Medina</t>
  </si>
  <si>
    <t>Albion</t>
  </si>
  <si>
    <t>Clarendon</t>
  </si>
  <si>
    <t>Fancher</t>
  </si>
  <si>
    <t>Holley</t>
  </si>
  <si>
    <t>Kendall</t>
  </si>
  <si>
    <t>Kent</t>
  </si>
  <si>
    <t>Knowlesville</t>
  </si>
  <si>
    <t>Morton</t>
  </si>
  <si>
    <t>Waterport</t>
  </si>
  <si>
    <t>Bernhards Bay</t>
  </si>
  <si>
    <t>Central Square</t>
  </si>
  <si>
    <t>Cleveland</t>
  </si>
  <si>
    <t>Constantia</t>
  </si>
  <si>
    <t>Fulton</t>
  </si>
  <si>
    <t>Hannibal</t>
  </si>
  <si>
    <t>Hastings</t>
  </si>
  <si>
    <t>Lacona</t>
  </si>
  <si>
    <t>Lycoming</t>
  </si>
  <si>
    <t>Mallory</t>
  </si>
  <si>
    <t>Maple View</t>
  </si>
  <si>
    <t>Mexico</t>
  </si>
  <si>
    <t>Minetto</t>
  </si>
  <si>
    <t>New Haven</t>
  </si>
  <si>
    <t>Oswego</t>
  </si>
  <si>
    <t>Parish</t>
  </si>
  <si>
    <t>Pennellville</t>
  </si>
  <si>
    <t>Phoenix</t>
  </si>
  <si>
    <t>Pulaski</t>
  </si>
  <si>
    <t>Richland</t>
  </si>
  <si>
    <t>Sandy Creek</t>
  </si>
  <si>
    <t>West Monroe</t>
  </si>
  <si>
    <t>Altmar</t>
  </si>
  <si>
    <t>Orwell</t>
  </si>
  <si>
    <t>Redfield</t>
  </si>
  <si>
    <t>Williamstown</t>
  </si>
  <si>
    <t>East Worcester</t>
  </si>
  <si>
    <t>Maryland</t>
  </si>
  <si>
    <t>Schenevus</t>
  </si>
  <si>
    <t>Worcester</t>
  </si>
  <si>
    <t>Burlington Flats</t>
  </si>
  <si>
    <t>Cherry Valley</t>
  </si>
  <si>
    <t>Cooperstown</t>
  </si>
  <si>
    <t>East Springfield</t>
  </si>
  <si>
    <t>Edmeston</t>
  </si>
  <si>
    <t>Fly Creek</t>
  </si>
  <si>
    <t>Garrattsville</t>
  </si>
  <si>
    <t>Hartwick</t>
  </si>
  <si>
    <t>New Lisbon</t>
  </si>
  <si>
    <t>Richfield Springs</t>
  </si>
  <si>
    <t>Roseboom</t>
  </si>
  <si>
    <t>Schuyler Lake</t>
  </si>
  <si>
    <t>Springfield Center</t>
  </si>
  <si>
    <t>West Burlington</t>
  </si>
  <si>
    <t>Westford</t>
  </si>
  <si>
    <t>Colliersville</t>
  </si>
  <si>
    <t>Gilbertsville</t>
  </si>
  <si>
    <t>Laurens</t>
  </si>
  <si>
    <t>Milford</t>
  </si>
  <si>
    <t>Morris</t>
  </si>
  <si>
    <t>Mount Vision</t>
  </si>
  <si>
    <t>Oneonta</t>
  </si>
  <si>
    <t>Otego</t>
  </si>
  <si>
    <t>Portlandville</t>
  </si>
  <si>
    <t>Unadilla</t>
  </si>
  <si>
    <t>Wells Bridge</t>
  </si>
  <si>
    <t>West Oneonta</t>
  </si>
  <si>
    <t>Averill Park</t>
  </si>
  <si>
    <t>Berlin</t>
  </si>
  <si>
    <t>Buskirk</t>
  </si>
  <si>
    <t>Cherry Plain</t>
  </si>
  <si>
    <t>Cropseyville</t>
  </si>
  <si>
    <t>East Greenbush</t>
  </si>
  <si>
    <t>East Nassau</t>
  </si>
  <si>
    <t>East Schodack</t>
  </si>
  <si>
    <t>Grafton</t>
  </si>
  <si>
    <t>Hoosick</t>
  </si>
  <si>
    <t>Hoosick Falls</t>
  </si>
  <si>
    <t>Johnsonville</t>
  </si>
  <si>
    <t>Melrose</t>
  </si>
  <si>
    <t>Nassau</t>
  </si>
  <si>
    <t>North Hoosick</t>
  </si>
  <si>
    <t>Petersburg</t>
  </si>
  <si>
    <t>Poestenkill</t>
  </si>
  <si>
    <t>Rensselaer</t>
  </si>
  <si>
    <t>Sand Lake</t>
  </si>
  <si>
    <t>Schaghticoke</t>
  </si>
  <si>
    <t>Schodack Landing</t>
  </si>
  <si>
    <t>Stephentown</t>
  </si>
  <si>
    <t>Valley Falls</t>
  </si>
  <si>
    <t>West Sand Lake</t>
  </si>
  <si>
    <t>Wynantskill</t>
  </si>
  <si>
    <t>Ballston Lake</t>
  </si>
  <si>
    <t>Ballston Spa</t>
  </si>
  <si>
    <t>Burnt Hills</t>
  </si>
  <si>
    <t>Clifton Park</t>
  </si>
  <si>
    <t>Galway</t>
  </si>
  <si>
    <t>Mechanicville</t>
  </si>
  <si>
    <t>Rexford</t>
  </si>
  <si>
    <t>Round Lake</t>
  </si>
  <si>
    <t>Stillwater</t>
  </si>
  <si>
    <t>Waterford</t>
  </si>
  <si>
    <t>South Glens Falls</t>
  </si>
  <si>
    <t>Corinth</t>
  </si>
  <si>
    <t>Gansevoort</t>
  </si>
  <si>
    <t>Greenfield Center</t>
  </si>
  <si>
    <t>Hadley</t>
  </si>
  <si>
    <t>Middle Grove</t>
  </si>
  <si>
    <t>Porter Corners</t>
  </si>
  <si>
    <t>Rock City Falls</t>
  </si>
  <si>
    <t>Saratoga Springs</t>
  </si>
  <si>
    <t>Schuylerville</t>
  </si>
  <si>
    <t>Victory Mills</t>
  </si>
  <si>
    <t>Alplaus</t>
  </si>
  <si>
    <t>Delanson</t>
  </si>
  <si>
    <t>Duanesburg</t>
  </si>
  <si>
    <t>Pattersonville</t>
  </si>
  <si>
    <t>Quaker Street</t>
  </si>
  <si>
    <t>Rotterdam Junction</t>
  </si>
  <si>
    <t>Schenectady</t>
  </si>
  <si>
    <t>Carlisle</t>
  </si>
  <si>
    <t>Central Bridge</t>
  </si>
  <si>
    <t>Charlotteville</t>
  </si>
  <si>
    <t>Cobleskill</t>
  </si>
  <si>
    <t>Esperance</t>
  </si>
  <si>
    <t>Fultonham</t>
  </si>
  <si>
    <t>Gallupville</t>
  </si>
  <si>
    <t>Gilboa</t>
  </si>
  <si>
    <t>Howes Cave</t>
  </si>
  <si>
    <t>Jefferson</t>
  </si>
  <si>
    <t>Middleburgh</t>
  </si>
  <si>
    <t>North Blenheim</t>
  </si>
  <si>
    <t>Richmondville</t>
  </si>
  <si>
    <t>Schoharie</t>
  </si>
  <si>
    <t>Sloansville</t>
  </si>
  <si>
    <t>Summit</t>
  </si>
  <si>
    <t>Warnerville</t>
  </si>
  <si>
    <t>West Fulton</t>
  </si>
  <si>
    <t>Sharon Springs</t>
  </si>
  <si>
    <t>Lawrenceville</t>
  </si>
  <si>
    <t>Hailesboro</t>
  </si>
  <si>
    <t>Rooseveltown</t>
  </si>
  <si>
    <t>Potsdam</t>
  </si>
  <si>
    <t>Childwold</t>
  </si>
  <si>
    <t>Cranberry Lake</t>
  </si>
  <si>
    <t>Nicholville</t>
  </si>
  <si>
    <t>North Lawrence</t>
  </si>
  <si>
    <t>Piercefield</t>
  </si>
  <si>
    <t>Brasher Falls</t>
  </si>
  <si>
    <t>Brier Hill</t>
  </si>
  <si>
    <t>Canton</t>
  </si>
  <si>
    <t>Chase Mills</t>
  </si>
  <si>
    <t>Chippewa Bay</t>
  </si>
  <si>
    <t>Colton</t>
  </si>
  <si>
    <t>De Kalb Junction</t>
  </si>
  <si>
    <t>De Peyster</t>
  </si>
  <si>
    <t>Edwards</t>
  </si>
  <si>
    <t>Fine</t>
  </si>
  <si>
    <t>Gouverneur</t>
  </si>
  <si>
    <t>Hammond</t>
  </si>
  <si>
    <t>Hannawa Falls</t>
  </si>
  <si>
    <t>Helena</t>
  </si>
  <si>
    <t>Hermon</t>
  </si>
  <si>
    <t>Heuvelton</t>
  </si>
  <si>
    <t>Hogansburg</t>
  </si>
  <si>
    <t>Lisbon</t>
  </si>
  <si>
    <t>Madrid</t>
  </si>
  <si>
    <t>Morristown</t>
  </si>
  <si>
    <t>Newton Falls</t>
  </si>
  <si>
    <t>Norfolk</t>
  </si>
  <si>
    <t>Norwood</t>
  </si>
  <si>
    <t>Ogdensburg</t>
  </si>
  <si>
    <t>Oswegatchie</t>
  </si>
  <si>
    <t>Parishville</t>
  </si>
  <si>
    <t>Pyrites</t>
  </si>
  <si>
    <t>Raymondville</t>
  </si>
  <si>
    <t>Rensselaer Falls</t>
  </si>
  <si>
    <t>Richville</t>
  </si>
  <si>
    <t>Russell</t>
  </si>
  <si>
    <t>South Colton</t>
  </si>
  <si>
    <t>Star Lake</t>
  </si>
  <si>
    <t>Waddington</t>
  </si>
  <si>
    <t>Wanakena</t>
  </si>
  <si>
    <t>West Stockholm</t>
  </si>
  <si>
    <t>Winthrop</t>
  </si>
  <si>
    <t>Glens Falls</t>
  </si>
  <si>
    <t>Queensbury</t>
  </si>
  <si>
    <t>Adirondack</t>
  </si>
  <si>
    <t>Athol</t>
  </si>
  <si>
    <t>Bakers Mills</t>
  </si>
  <si>
    <t>Bolton Landing</t>
  </si>
  <si>
    <t>Brant Lake</t>
  </si>
  <si>
    <t>Chestertown</t>
  </si>
  <si>
    <t>Cleverdale</t>
  </si>
  <si>
    <t>Diamond Point</t>
  </si>
  <si>
    <t>Hague</t>
  </si>
  <si>
    <t>Johnsburg</t>
  </si>
  <si>
    <t>Lake George</t>
  </si>
  <si>
    <t>Lake Luzerne</t>
  </si>
  <si>
    <t>North Creek</t>
  </si>
  <si>
    <t>North River</t>
  </si>
  <si>
    <t>Pottersville</t>
  </si>
  <si>
    <t>Riparius</t>
  </si>
  <si>
    <t>Silver Bay</t>
  </si>
  <si>
    <t>Stony Creek</t>
  </si>
  <si>
    <t>Warrensburg</t>
  </si>
  <si>
    <t>Wevertown</t>
  </si>
  <si>
    <t>Eagle Bridge</t>
  </si>
  <si>
    <t>Argyle</t>
  </si>
  <si>
    <t>Cambridge</t>
  </si>
  <si>
    <t>Clemons</t>
  </si>
  <si>
    <t>Comstock</t>
  </si>
  <si>
    <t>Cossayuna</t>
  </si>
  <si>
    <t>Fort Ann</t>
  </si>
  <si>
    <t>Fort Edward</t>
  </si>
  <si>
    <t>Granville</t>
  </si>
  <si>
    <t>Greenwich</t>
  </si>
  <si>
    <t>Hampton</t>
  </si>
  <si>
    <t>Hartford</t>
  </si>
  <si>
    <t>Hudson Falls</t>
  </si>
  <si>
    <t>Huletts Landing</t>
  </si>
  <si>
    <t>Kattskill Bay</t>
  </si>
  <si>
    <t>Middle Falls</t>
  </si>
  <si>
    <t>Middle Granville</t>
  </si>
  <si>
    <t>North Granville</t>
  </si>
  <si>
    <t>Putnam Station</t>
  </si>
  <si>
    <t>Salem</t>
  </si>
  <si>
    <t>Shushan</t>
  </si>
  <si>
    <t>Whitehall</t>
  </si>
  <si>
    <t>Arcade</t>
  </si>
  <si>
    <t>Attica</t>
  </si>
  <si>
    <t>Bliss</t>
  </si>
  <si>
    <t>Cowlesville</t>
  </si>
  <si>
    <t>Dale</t>
  </si>
  <si>
    <t>Gainesville</t>
  </si>
  <si>
    <t>Java Center</t>
  </si>
  <si>
    <t>Java Village</t>
  </si>
  <si>
    <t>North Java</t>
  </si>
  <si>
    <t>Pike</t>
  </si>
  <si>
    <t>Strykersville</t>
  </si>
  <si>
    <t>Varysburg</t>
  </si>
  <si>
    <t>Castile</t>
  </si>
  <si>
    <t>Perry</t>
  </si>
  <si>
    <t>Portageville</t>
  </si>
  <si>
    <t>Silver Lake</t>
  </si>
  <si>
    <t>Silver Springs</t>
  </si>
  <si>
    <t>Warsaw</t>
  </si>
  <si>
    <t>Wyoming</t>
  </si>
  <si>
    <t>Annual Hours of Operation</t>
  </si>
  <si>
    <r>
      <rPr>
        <sz val="12"/>
        <rFont val="Arial"/>
        <family val="2"/>
      </rPr>
      <t>•</t>
    </r>
    <r>
      <rPr>
        <sz val="8"/>
        <rFont val="Arial"/>
        <family val="2"/>
      </rPr>
      <t xml:space="preserve"> IRS recognized farms and religious organizations may also be eligible if they pay into the SBC. Please verify with a copy of a National Grid electric utility bill.</t>
    </r>
  </si>
  <si>
    <t>1-855-236-7052   |energysavings@nationalgrid.com   | www.ngrid.com/unybiz</t>
  </si>
  <si>
    <t>1-855-236-7052   |  energysavings@nationalgrid.com   |  www.ngrid.com/unybiz</t>
  </si>
  <si>
    <t>Provide documentation (invoices, etc.) of all material, labor, and engineering costs as applicable to document the total insalled project costs.</t>
  </si>
  <si>
    <t>Before Incent.</t>
  </si>
  <si>
    <t>After Incent.</t>
  </si>
  <si>
    <t>Simple Payback - Total Project</t>
  </si>
  <si>
    <r>
      <rPr>
        <sz val="12"/>
        <rFont val="Arial"/>
        <family val="2"/>
      </rPr>
      <t>•</t>
    </r>
    <r>
      <rPr>
        <sz val="8"/>
        <rFont val="Arial"/>
        <family val="2"/>
      </rPr>
      <t xml:space="preserve"> Once a completed application is reviewed and meets program requirements, an incentive is calculated and offer letter is provided to the customer and/or installation contractor for review and signature.</t>
    </r>
  </si>
  <si>
    <t>Total Estimated Incentives:</t>
  </si>
  <si>
    <t>Monroe</t>
  </si>
  <si>
    <t>Montgomery</t>
  </si>
  <si>
    <t>Franklin</t>
  </si>
  <si>
    <t>Ontario</t>
  </si>
  <si>
    <t>CODE_METHOD</t>
  </si>
  <si>
    <t>SPACE_TYPE</t>
  </si>
  <si>
    <t>Whole Building</t>
  </si>
  <si>
    <t>Automotive Facility</t>
  </si>
  <si>
    <t>Dining: Bar/Lounge/Leisure</t>
  </si>
  <si>
    <t>Dining: Cafeteria/Fast Food</t>
  </si>
  <si>
    <t>Dining: Family</t>
  </si>
  <si>
    <t>Dormitory</t>
  </si>
  <si>
    <t>Fire Station</t>
  </si>
  <si>
    <t>Healthcare-Clinic</t>
  </si>
  <si>
    <t>Motion Picture Theater</t>
  </si>
  <si>
    <t>Multi-Family</t>
  </si>
  <si>
    <t>Office</t>
  </si>
  <si>
    <t>Parking Garage</t>
  </si>
  <si>
    <t>Police/Fire Station</t>
  </si>
  <si>
    <t>Retail</t>
  </si>
  <si>
    <t>School/University</t>
  </si>
  <si>
    <t>Space By Space</t>
  </si>
  <si>
    <t>Atrium &lt;=40 ft in height</t>
  </si>
  <si>
    <t>Atrium &gt;40 ft in height</t>
  </si>
  <si>
    <t>Audience Seating Area-Auditorium</t>
  </si>
  <si>
    <t>Audience Seating Area-Convention Center</t>
  </si>
  <si>
    <t>Audience Seating Area-Gymnasium</t>
  </si>
  <si>
    <t>Audience Seating Area-Motion Picture Theater</t>
  </si>
  <si>
    <t>Audience Seating Area-Others</t>
  </si>
  <si>
    <t>Audience Seating Area-Penitentiary</t>
  </si>
  <si>
    <t>Audience Seating Area-Performing Arts Theater</t>
  </si>
  <si>
    <t>Audience Seating Area-Religious Building</t>
  </si>
  <si>
    <t>Audience Seating Area-Sports Arena</t>
  </si>
  <si>
    <t>Banking Activity Area</t>
  </si>
  <si>
    <t>Classroom/LectureHall/TrainingRoom-Others</t>
  </si>
  <si>
    <t>Classroom/LectureHall/TrainingRoom-Penitentiary</t>
  </si>
  <si>
    <t>Computer Room</t>
  </si>
  <si>
    <t>Conference/Meeting/Multipurpose Room</t>
  </si>
  <si>
    <t>Copy/Print Room</t>
  </si>
  <si>
    <t>Corridor-Facility for the Visually Impaired</t>
  </si>
  <si>
    <t>Corridor-Hospital</t>
  </si>
  <si>
    <t>Corridor-Manufacturing Facility</t>
  </si>
  <si>
    <t>Corridor-Otherwise</t>
  </si>
  <si>
    <t>Court Room</t>
  </si>
  <si>
    <t>Dining Area-Bar/Lounge or Leisure Dining</t>
  </si>
  <si>
    <t>Dining Area-Cafeteria or Fast Food Dining</t>
  </si>
  <si>
    <t>Dining Area-Facility for the Visually Impaired</t>
  </si>
  <si>
    <t>Dining Area-Family Dining</t>
  </si>
  <si>
    <t>Dining Area-Otherwise</t>
  </si>
  <si>
    <t>Dining Area-Penitentiary</t>
  </si>
  <si>
    <t>Electrical/Mechanical Room</t>
  </si>
  <si>
    <t>Emergency Vehicle Garage</t>
  </si>
  <si>
    <t>Food Preparation Area</t>
  </si>
  <si>
    <t>Guest Room</t>
  </si>
  <si>
    <t>Laboratory-Classroom</t>
  </si>
  <si>
    <t>Laboratory-Otherwise</t>
  </si>
  <si>
    <t>Laundry/Washing Area</t>
  </si>
  <si>
    <t>Loading Dock/Interior</t>
  </si>
  <si>
    <t>Lobby-Elevator</t>
  </si>
  <si>
    <t>Lobby-Facility for the Visually Impaired</t>
  </si>
  <si>
    <t>Lobby-Hotel</t>
  </si>
  <si>
    <t>Lobby-Motion Picture Theater</t>
  </si>
  <si>
    <t>Lobby-Otherwise</t>
  </si>
  <si>
    <t>Lobby-performing arts theater</t>
  </si>
  <si>
    <t>Locker Room</t>
  </si>
  <si>
    <t>Lounge/Breakroom-Otherwise</t>
  </si>
  <si>
    <t>Lounge/Breakroom-Healthcare Facility</t>
  </si>
  <si>
    <t>Office-Enclosed</t>
  </si>
  <si>
    <t>Office-Open plan</t>
  </si>
  <si>
    <t>Parking Area/Interior</t>
  </si>
  <si>
    <t>Pharmacy Area</t>
  </si>
  <si>
    <t>Restroom-Facility for the Visually Impaired</t>
  </si>
  <si>
    <t>Restroom-Otherwise</t>
  </si>
  <si>
    <t>Sales Area</t>
  </si>
  <si>
    <t>Seating Area/General</t>
  </si>
  <si>
    <t>Stairwell</t>
  </si>
  <si>
    <t>Storage Room</t>
  </si>
  <si>
    <t>Vehicular Maintenance Area</t>
  </si>
  <si>
    <t>Convention Center-Exhibit Space</t>
  </si>
  <si>
    <t>Dormitory-Living Quarters</t>
  </si>
  <si>
    <t>Facility for the Visually Impaired-Chapel</t>
  </si>
  <si>
    <t>Facility for the Visually Impaired-Recreation Room</t>
  </si>
  <si>
    <t>Fire Station-Sleeping Quarters</t>
  </si>
  <si>
    <t>Gymnasium/Fitness Center-Playing Area</t>
  </si>
  <si>
    <t>Gymnasium/Fitness Center-Exercise Area</t>
  </si>
  <si>
    <t>Healthcare Facility-Exam/Treatment Room</t>
  </si>
  <si>
    <t>Healthcare Facility-Imaging Room</t>
  </si>
  <si>
    <t>Healthcare Facility-Medical Supply Room</t>
  </si>
  <si>
    <t>Healthcare Facility-Nurse Station</t>
  </si>
  <si>
    <t>Healthcare Facility-Nursery</t>
  </si>
  <si>
    <t>Healthcare Facility-Operating Room</t>
  </si>
  <si>
    <t>Healthcare Facility-Patient Room</t>
  </si>
  <si>
    <t>Healthcare Facility-Physical Therapy Room</t>
  </si>
  <si>
    <t>Healthcare Facility-Recovery Room</t>
  </si>
  <si>
    <t>Library-Reading Area</t>
  </si>
  <si>
    <t>Library-Stacks</t>
  </si>
  <si>
    <t>Manufacturing Facility-Equipment Room</t>
  </si>
  <si>
    <t>Manufacturing Facility-Extra High Bay Area (&gt;50' ceil hgt)</t>
  </si>
  <si>
    <t>Manufacturing Facility-High Bay Area (25-50' ceil hgt)</t>
  </si>
  <si>
    <t>Manufacturing Facility-Low Bay Area (&lt;25' ceil hgt)</t>
  </si>
  <si>
    <t>Manufacturing Facility-Detailed Manuf area</t>
  </si>
  <si>
    <t>Museum-General Exhibition Area</t>
  </si>
  <si>
    <t>Museum-Restoration Room</t>
  </si>
  <si>
    <t>Performing Arts Theater-Dressing Room</t>
  </si>
  <si>
    <t>Post Office-Sorting Area</t>
  </si>
  <si>
    <t>Religious Buildings-Fellowship Hall</t>
  </si>
  <si>
    <t>Religious Buildings-Worship/Pulpit/Choir Area</t>
  </si>
  <si>
    <t>Retail Facilities-Dressing/Fitting Room</t>
  </si>
  <si>
    <t>Retail Facilities-Mall Concourse</t>
  </si>
  <si>
    <t>Sports Arena - Playing Area Class I facility</t>
  </si>
  <si>
    <t>Sports Arena - Playing Area Class II facility</t>
  </si>
  <si>
    <t>Sports Arena - Playing Area Class III facility</t>
  </si>
  <si>
    <t>Sports Arena - Playing Area Class IV facility</t>
  </si>
  <si>
    <t>Transportation Facility-Airport Concourse</t>
  </si>
  <si>
    <t>Transportation Facility-Baggage/Carousel Area</t>
  </si>
  <si>
    <t>Transportation Facility-Terminal Ticket Counter</t>
  </si>
  <si>
    <t>Warehouse-Storage Area-Medium to Bulky, Palletized Items</t>
  </si>
  <si>
    <t>Warehouse-Storage Area-Smaller, Hand Carried Items</t>
  </si>
  <si>
    <t>CF</t>
  </si>
  <si>
    <t>Project includes exterior lighting</t>
  </si>
  <si>
    <t>Customer Address</t>
  </si>
  <si>
    <t>Phone #</t>
  </si>
  <si>
    <t>Customer Account # (If Available)</t>
  </si>
  <si>
    <t>Primary HVAC Type for building</t>
  </si>
  <si>
    <t>Project Type</t>
  </si>
  <si>
    <t>2020 ECCCNYS (der. IECC 2018)</t>
  </si>
  <si>
    <t>IECC 2015</t>
  </si>
  <si>
    <t>Hotel/ Motel</t>
  </si>
  <si>
    <t>Energy Code Baseline</t>
  </si>
  <si>
    <t>* Defaults to NYS TRM average annual operating hours based on building type</t>
  </si>
  <si>
    <t>REQUIRED PROJECT INFORMATION</t>
  </si>
  <si>
    <t xml:space="preserve">2) In order to receive incentives, the project as a whole must have at least 50% of fixtures installed listed on either the Design Lights Consortium or the Energy Star Qualified Products Lists. </t>
  </si>
  <si>
    <t>Fixture Type as Shown on Lighting Plan</t>
  </si>
  <si>
    <t>Fixture Manufacturer</t>
  </si>
  <si>
    <t>Fixture Model Number</t>
  </si>
  <si>
    <t>Wattage per Fixture</t>
  </si>
  <si>
    <t>LEDABC-123</t>
  </si>
  <si>
    <t>ADDITIONAL PROJECT INFORMATION</t>
  </si>
  <si>
    <t>Equipment Vendor</t>
  </si>
  <si>
    <t>Vendor Address</t>
  </si>
  <si>
    <t>Contractor Address</t>
  </si>
  <si>
    <t>Federal ID #</t>
  </si>
  <si>
    <t>Application Date</t>
  </si>
  <si>
    <t>Contractor Federal ID #</t>
  </si>
  <si>
    <t>Contractor Contact Name</t>
  </si>
  <si>
    <t>Incentive Payment</t>
  </si>
  <si>
    <t>If Payment to Other, Enter Name</t>
  </si>
  <si>
    <t>If Payment to Other, Enter Mailing Address</t>
  </si>
  <si>
    <t>Expected Completion Date</t>
  </si>
  <si>
    <t>Input Cells</t>
  </si>
  <si>
    <t>authorized signature</t>
  </si>
  <si>
    <t>printed name</t>
  </si>
  <si>
    <t>title</t>
  </si>
  <si>
    <t>company</t>
  </si>
  <si>
    <t>date</t>
  </si>
  <si>
    <t>Space Name (Area/ Room)</t>
  </si>
  <si>
    <t>Calculation Method</t>
  </si>
  <si>
    <t>LED Manufacturer</t>
  </si>
  <si>
    <t>Wattage per Luminaire</t>
  </si>
  <si>
    <t>Quantity of Luminaires</t>
  </si>
  <si>
    <t>LED Model Number</t>
  </si>
  <si>
    <t>Baseline LPD</t>
  </si>
  <si>
    <t>Qty of Luminaires Controlled</t>
  </si>
  <si>
    <t>Tier 1 - Code</t>
  </si>
  <si>
    <t>Space Type (select from list)</t>
  </si>
  <si>
    <t>Lighting Location</t>
  </si>
  <si>
    <t>Lighting Building Area (Sq. Ft.)</t>
  </si>
  <si>
    <t>General Project Information</t>
  </si>
  <si>
    <t>Base Lighting Power Density (W/Sq. Ft.)</t>
  </si>
  <si>
    <t>Installed Lighting Power Density (W/Sq. Ft.)</t>
  </si>
  <si>
    <t>Lighting Power Allowance (W)</t>
  </si>
  <si>
    <t>Power Reduction from Baseline (W)</t>
  </si>
  <si>
    <t>LPD Analysis</t>
  </si>
  <si>
    <t>Total Estimated Incentive</t>
  </si>
  <si>
    <r>
      <t>HVAC</t>
    </r>
    <r>
      <rPr>
        <vertAlign val="subscript"/>
        <sz val="10"/>
        <rFont val="Arial"/>
        <family val="2"/>
      </rPr>
      <t>ff</t>
    </r>
  </si>
  <si>
    <r>
      <t>HVAC</t>
    </r>
    <r>
      <rPr>
        <vertAlign val="subscript"/>
        <sz val="10"/>
        <rFont val="Arial"/>
        <family val="2"/>
      </rPr>
      <t>d</t>
    </r>
  </si>
  <si>
    <r>
      <t>HVAC</t>
    </r>
    <r>
      <rPr>
        <vertAlign val="subscript"/>
        <sz val="10"/>
        <rFont val="Arial"/>
        <family val="2"/>
      </rPr>
      <t>c</t>
    </r>
  </si>
  <si>
    <t>Estimated Program Savings</t>
  </si>
  <si>
    <t>Electric Cost ($/kWh)</t>
  </si>
  <si>
    <t>Supply</t>
  </si>
  <si>
    <t>Delivery</t>
  </si>
  <si>
    <t>Material</t>
  </si>
  <si>
    <t>Measure Life</t>
  </si>
  <si>
    <t>Proposed Project Costs</t>
  </si>
  <si>
    <t>DLC</t>
  </si>
  <si>
    <t>Electric Supply Costs</t>
  </si>
  <si>
    <t>Electric Delivery Cost</t>
  </si>
  <si>
    <t>Total Material Cost</t>
  </si>
  <si>
    <t>Total Labor Cost</t>
  </si>
  <si>
    <t>Project Details</t>
  </si>
  <si>
    <t>Lighting Zone</t>
  </si>
  <si>
    <t>Developed areas of national or state parks, forests, and rural areas</t>
  </si>
  <si>
    <t>High-activity commercial districts in major metropolitan areas</t>
  </si>
  <si>
    <t>All other areas not included in other options</t>
  </si>
  <si>
    <t>Exterior Zoning Area</t>
  </si>
  <si>
    <t>Residential Mixed-use/businesses/light indust. w/ limited nighttime use</t>
  </si>
  <si>
    <t>Exterior Zone</t>
  </si>
  <si>
    <t>Lighting Zones</t>
  </si>
  <si>
    <t>Base Site Allowance</t>
  </si>
  <si>
    <t>Uncovered Parking Areas and Drives</t>
  </si>
  <si>
    <t>Measurement</t>
  </si>
  <si>
    <t>Dining Areas</t>
  </si>
  <si>
    <t>Stairways</t>
  </si>
  <si>
    <t>Pedestrian Tunnels</t>
  </si>
  <si>
    <t>Landscaping</t>
  </si>
  <si>
    <t>Pedestrian &amp; Vehicle Entrances &amp; Exits</t>
  </si>
  <si>
    <t>Entry Canopies</t>
  </si>
  <si>
    <r>
      <t xml:space="preserve">Walkways &amp; Ramps </t>
    </r>
    <r>
      <rPr>
        <sz val="10"/>
        <rFont val="Calibri"/>
        <family val="2"/>
      </rPr>
      <t>≥</t>
    </r>
    <r>
      <rPr>
        <sz val="10"/>
        <rFont val="Arial"/>
        <family val="2"/>
      </rPr>
      <t>10 ft. wide, Plaza or Special Feature Areas</t>
    </r>
  </si>
  <si>
    <t>Walkways &amp; Ramps &lt;10 ft. wide</t>
  </si>
  <si>
    <t>Loading Docks</t>
  </si>
  <si>
    <t>Sales Canopies - Free-standing &amp; Attached</t>
  </si>
  <si>
    <t>Outdoor Sales - Open Areas (Sales Lots)</t>
  </si>
  <si>
    <t>Outdoor Sales - Street Frontage for Vehicle Sales (In addition to "Open Area" allowance)</t>
  </si>
  <si>
    <t>square ft.</t>
  </si>
  <si>
    <t>linear ft.</t>
  </si>
  <si>
    <t>linear ft. of opening</t>
  </si>
  <si>
    <t>NA</t>
  </si>
  <si>
    <t>Building Facades</t>
  </si>
  <si>
    <t>ATM &amp; Night Depositories</t>
  </si>
  <si>
    <t>Uncovered Entrances &amp; Inspection Stations at Guarded Facilities</t>
  </si>
  <si>
    <t>Uncovered Loading Areas for Police, Fire, and Emergency Vehicles</t>
  </si>
  <si>
    <t>Drive-up Windows &amp; Doors</t>
  </si>
  <si>
    <t>Watts</t>
  </si>
  <si>
    <t>Parking near 24-hr. Retail Entrances</t>
  </si>
  <si>
    <t>Watts per drive-thru</t>
  </si>
  <si>
    <t>Watts per main entry</t>
  </si>
  <si>
    <t>Base Power Allowance</t>
  </si>
  <si>
    <t>Exterior Space Type (select from list)</t>
  </si>
  <si>
    <t>Unit of Measurement</t>
  </si>
  <si>
    <t>number of ATM's</t>
  </si>
  <si>
    <t>Fixture Type from Inventory List (Select from Drop Down)</t>
  </si>
  <si>
    <t>Fixture Type from Invetory List (Select from drop down)</t>
  </si>
  <si>
    <t>Space Dimension or Qty. (Based on Unit of Measurement)</t>
  </si>
  <si>
    <t>See Exterior Space for complete list</t>
  </si>
  <si>
    <t>varies</t>
  </si>
  <si>
    <t>Percentage Reduction</t>
  </si>
  <si>
    <r>
      <t>Watt Hrs * HVAC</t>
    </r>
    <r>
      <rPr>
        <b/>
        <vertAlign val="subscript"/>
        <sz val="12"/>
        <color theme="0"/>
        <rFont val="Arial"/>
        <family val="2"/>
      </rPr>
      <t>c</t>
    </r>
    <r>
      <rPr>
        <b/>
        <sz val="12"/>
        <color theme="0"/>
        <rFont val="Arial"/>
        <family val="2"/>
      </rPr>
      <t xml:space="preserve"> Interactive Effect</t>
    </r>
  </si>
  <si>
    <r>
      <t>Watts * HVAC</t>
    </r>
    <r>
      <rPr>
        <b/>
        <vertAlign val="subscript"/>
        <sz val="12"/>
        <color theme="0"/>
        <rFont val="Arial"/>
        <family val="2"/>
      </rPr>
      <t>d</t>
    </r>
    <r>
      <rPr>
        <b/>
        <sz val="12"/>
        <color theme="0"/>
        <rFont val="Arial"/>
        <family val="2"/>
      </rPr>
      <t xml:space="preserve"> Interactive Effect</t>
    </r>
  </si>
  <si>
    <r>
      <t>Watt Hrs * HVAC</t>
    </r>
    <r>
      <rPr>
        <b/>
        <vertAlign val="subscript"/>
        <sz val="12"/>
        <color theme="0"/>
        <rFont val="Arial"/>
        <family val="2"/>
      </rPr>
      <t>ff</t>
    </r>
    <r>
      <rPr>
        <b/>
        <sz val="12"/>
        <color theme="0"/>
        <rFont val="Arial"/>
        <family val="2"/>
      </rPr>
      <t xml:space="preserve"> Interactive Effect</t>
    </r>
  </si>
  <si>
    <t>Tier 2 - Code</t>
  </si>
  <si>
    <t>Tier 3 - Code</t>
  </si>
  <si>
    <t>Tier 4 - Code</t>
  </si>
  <si>
    <t>LLLC or Networked</t>
  </si>
  <si>
    <t>Control Type ESF*</t>
  </si>
  <si>
    <t>*ESF is determined by subtracting Networked Lighting Controls ESF (0.47) - Occupant sensing &amp; Daylight Dimming ESF (0.35) in NYS TRM</t>
  </si>
  <si>
    <t>Controlled Watts</t>
  </si>
  <si>
    <t>See Interior Space for complete list</t>
  </si>
  <si>
    <t>Average Annual Hours of Operation</t>
  </si>
  <si>
    <t>Total Installed Wattage</t>
  </si>
  <si>
    <t>Total Power Reduction from Baseline (W)</t>
  </si>
  <si>
    <t>Hours</t>
  </si>
  <si>
    <t>Wattage Savings</t>
  </si>
  <si>
    <t>Total Lighting Power Allowance (W)</t>
  </si>
  <si>
    <t>TRM Annual Hours</t>
  </si>
  <si>
    <r>
      <rPr>
        <sz val="12"/>
        <rFont val="Arial"/>
        <family val="2"/>
      </rPr>
      <t xml:space="preserve">• </t>
    </r>
    <r>
      <rPr>
        <sz val="8"/>
        <rFont val="Arial"/>
        <family val="2"/>
      </rPr>
      <t>Customer must be an Upstate New York National Grid Commercial Electric Account holder and pay into the System Benefits Charge (SBC).</t>
    </r>
  </si>
  <si>
    <r>
      <rPr>
        <sz val="12"/>
        <rFont val="Arial"/>
        <family val="2"/>
      </rPr>
      <t xml:space="preserve">• </t>
    </r>
    <r>
      <rPr>
        <sz val="8"/>
        <rFont val="Arial"/>
        <family val="2"/>
      </rPr>
      <t>A newly constructed commercial or industrial facility</t>
    </r>
  </si>
  <si>
    <r>
      <rPr>
        <sz val="12"/>
        <rFont val="Arial"/>
        <family val="2"/>
      </rPr>
      <t xml:space="preserve">• </t>
    </r>
    <r>
      <rPr>
        <sz val="8"/>
        <rFont val="Arial"/>
        <family val="2"/>
      </rPr>
      <t>A newly constructed addition to an existing commercial or industrial facility which adds usable floor space</t>
    </r>
  </si>
  <si>
    <r>
      <rPr>
        <sz val="12"/>
        <rFont val="Arial"/>
        <family val="2"/>
      </rPr>
      <t xml:space="preserve">• </t>
    </r>
    <r>
      <rPr>
        <sz val="8"/>
        <rFont val="Arial"/>
        <family val="2"/>
      </rPr>
      <t>A major renovation to an existing commercial or industrial facility where a building permit is required or obtained for relevant work or where footcandle (fc) levels will change from existing levels</t>
    </r>
  </si>
  <si>
    <r>
      <rPr>
        <sz val="12"/>
        <rFont val="Arial"/>
        <family val="2"/>
      </rPr>
      <t xml:space="preserve">• </t>
    </r>
    <r>
      <rPr>
        <sz val="8"/>
        <rFont val="Arial"/>
        <family val="2"/>
      </rPr>
      <t>A change in occupancy or use of a space</t>
    </r>
  </si>
  <si>
    <r>
      <rPr>
        <sz val="12"/>
        <rFont val="Arial"/>
        <family val="2"/>
      </rPr>
      <t>•</t>
    </r>
    <r>
      <rPr>
        <sz val="8"/>
        <rFont val="Arial"/>
        <family val="2"/>
      </rPr>
      <t xml:space="preserve"> Projects that are eligible for new construction incentives are NOT eligible for other prescriptive or custom lighting or control incentives.</t>
    </r>
  </si>
  <si>
    <t>HVACff</t>
  </si>
  <si>
    <t>AC with Fuel Heat</t>
  </si>
  <si>
    <t>Fuel Heat Only</t>
  </si>
  <si>
    <r>
      <rPr>
        <sz val="12"/>
        <rFont val="Arial"/>
        <family val="2"/>
      </rPr>
      <t>•</t>
    </r>
    <r>
      <rPr>
        <sz val="8"/>
        <rFont val="Arial"/>
        <family val="2"/>
      </rPr>
      <t xml:space="preserve"> Be sure to identify on the Project Information tab the customer or installation contractor receiving the incentive and where the check is to be sent.</t>
    </r>
  </si>
  <si>
    <t>General Requirements:</t>
  </si>
  <si>
    <r>
      <rPr>
        <sz val="12"/>
        <rFont val="Arial"/>
        <family val="2"/>
      </rPr>
      <t xml:space="preserve">• </t>
    </r>
    <r>
      <rPr>
        <sz val="8"/>
        <rFont val="Arial"/>
        <family val="2"/>
      </rPr>
      <t>Certified Lighting Efficiency Professional (CLEP) from the Association of Energy Engineers (AEE)</t>
    </r>
  </si>
  <si>
    <r>
      <rPr>
        <sz val="12"/>
        <rFont val="Arial"/>
        <family val="2"/>
      </rPr>
      <t xml:space="preserve">• </t>
    </r>
    <r>
      <rPr>
        <sz val="8"/>
        <rFont val="Arial"/>
        <family val="2"/>
      </rPr>
      <t>Certified Lighting Management Consultant (CLMC)</t>
    </r>
  </si>
  <si>
    <r>
      <rPr>
        <sz val="12"/>
        <rFont val="Arial"/>
        <family val="2"/>
      </rPr>
      <t xml:space="preserve">• </t>
    </r>
    <r>
      <rPr>
        <sz val="8"/>
        <rFont val="Arial"/>
        <family val="2"/>
      </rPr>
      <t>Member of the International Association of Lighting Designers (IALD)</t>
    </r>
  </si>
  <si>
    <r>
      <rPr>
        <sz val="12"/>
        <rFont val="Arial"/>
        <family val="2"/>
      </rPr>
      <t xml:space="preserve">• </t>
    </r>
    <r>
      <rPr>
        <sz val="8"/>
        <rFont val="Arial"/>
        <family val="2"/>
      </rPr>
      <t>State of New York Professional Engineer (PE)</t>
    </r>
    <r>
      <rPr>
        <sz val="9"/>
        <rFont val="Arial"/>
        <family val="2"/>
      </rPr>
      <t xml:space="preserve"> Licence</t>
    </r>
  </si>
  <si>
    <r>
      <rPr>
        <sz val="12"/>
        <rFont val="Arial"/>
        <family val="2"/>
      </rPr>
      <t xml:space="preserve">• </t>
    </r>
    <r>
      <rPr>
        <sz val="8"/>
        <rFont val="Arial"/>
        <family val="2"/>
      </rPr>
      <t>Lighting Certified (LC) from the National Council on Qualifications for the Lighting Professional (NCQLP)</t>
    </r>
  </si>
  <si>
    <r>
      <rPr>
        <sz val="12"/>
        <rFont val="Arial"/>
        <family val="2"/>
      </rPr>
      <t xml:space="preserve">• </t>
    </r>
    <r>
      <rPr>
        <sz val="8"/>
        <rFont val="Arial"/>
        <family val="2"/>
      </rPr>
      <t>Lighting Specialist II certification from the National Association of Innovative Lighting Distributors (NAILD)</t>
    </r>
  </si>
  <si>
    <r>
      <rPr>
        <sz val="12"/>
        <rFont val="Arial"/>
        <family val="2"/>
      </rPr>
      <t>•</t>
    </r>
    <r>
      <rPr>
        <sz val="8"/>
        <rFont val="Arial"/>
        <family val="2"/>
      </rPr>
      <t xml:space="preserve"> Lighting levels shall meet Illuminating Engineering Society (IES) recommendations for each space type.</t>
    </r>
  </si>
  <si>
    <r>
      <rPr>
        <sz val="12"/>
        <rFont val="Arial"/>
        <family val="2"/>
      </rPr>
      <t>•</t>
    </r>
    <r>
      <rPr>
        <sz val="8"/>
        <rFont val="Arial"/>
        <family val="2"/>
      </rPr>
      <t xml:space="preserve"> This application contains separate tabs for interior and exterior spaces.  The exterior space worksheet is for use in New Construction projects with new exterior lighting only. Please use as appropriate.</t>
    </r>
  </si>
  <si>
    <r>
      <rPr>
        <sz val="12"/>
        <rFont val="Arial"/>
        <family val="2"/>
      </rPr>
      <t>•</t>
    </r>
    <r>
      <rPr>
        <sz val="8"/>
        <rFont val="Arial"/>
        <family val="2"/>
      </rPr>
      <t xml:space="preserve"> Two methods of savings analysis are offered in accordance with IECC 2018: "Building Area Method" and "Space by Space Method".  For either method, completed applications must be accompanied by:</t>
    </r>
  </si>
  <si>
    <r>
      <rPr>
        <sz val="12"/>
        <rFont val="Arial"/>
        <family val="2"/>
      </rPr>
      <t xml:space="preserve">• </t>
    </r>
    <r>
      <rPr>
        <sz val="8"/>
        <rFont val="Arial"/>
        <family val="2"/>
      </rPr>
      <t>Complete lighting fixture schedule indicating fixture specifications and quantities</t>
    </r>
  </si>
  <si>
    <r>
      <rPr>
        <sz val="12"/>
        <rFont val="Arial"/>
        <family val="2"/>
      </rPr>
      <t xml:space="preserve">• </t>
    </r>
    <r>
      <rPr>
        <sz val="8"/>
        <rFont val="Arial"/>
        <family val="2"/>
      </rPr>
      <t>If applicable, documentation describing controls sequencing or specifications and identifying which fixtures are controlled by the NLC.</t>
    </r>
  </si>
  <si>
    <r>
      <rPr>
        <sz val="12"/>
        <rFont val="Arial"/>
        <family val="2"/>
      </rPr>
      <t>•</t>
    </r>
    <r>
      <rPr>
        <sz val="8"/>
        <rFont val="Arial"/>
        <family val="2"/>
      </rPr>
      <t xml:space="preserve"> This applications is interactive, based on information entered in the project information tab certain other worksheets, tabs, or columns will be available.  Please complete all the teal cells.  If you do not have access to Excel or use a version older than 2010, please contact your National Grid representative to obtain a copy.</t>
    </r>
  </si>
  <si>
    <r>
      <rPr>
        <sz val="12"/>
        <rFont val="Arial"/>
        <family val="2"/>
      </rPr>
      <t>•</t>
    </r>
    <r>
      <rPr>
        <sz val="8"/>
        <rFont val="Arial"/>
        <family val="2"/>
      </rPr>
      <t xml:space="preserve"> Incentives may be available for commercial or industrial new construction, major renovations, and additions where Lighting Power Density (LPD) allowances would apply.  Such projects must adhere to the commercial provisions of the 2020 Energy Conservation Construction Code of New York State which is a derivative work of the 2018 edition of the International Energy Conservation Code</t>
    </r>
    <r>
      <rPr>
        <sz val="8"/>
        <rFont val="Calibri"/>
        <family val="2"/>
      </rPr>
      <t>®</t>
    </r>
    <r>
      <rPr>
        <sz val="8"/>
        <rFont val="Arial"/>
        <family val="2"/>
      </rPr>
      <t xml:space="preserve"> (IECC</t>
    </r>
    <r>
      <rPr>
        <sz val="8"/>
        <rFont val="Calibri"/>
        <family val="2"/>
      </rPr>
      <t>®</t>
    </r>
    <r>
      <rPr>
        <sz val="8"/>
        <rFont val="Arial"/>
        <family val="2"/>
      </rPr>
      <t>) when lighting and/or controls is included in the scope of work and applies to the following:</t>
    </r>
  </si>
  <si>
    <r>
      <rPr>
        <sz val="12"/>
        <rFont val="Arial"/>
        <family val="2"/>
      </rPr>
      <t>•</t>
    </r>
    <r>
      <rPr>
        <sz val="8"/>
        <rFont val="Arial"/>
        <family val="2"/>
      </rPr>
      <t xml:space="preserve"> Savings calculations assumes compliance with IECC 2018 section C405.  Alternate baselines can be considered with submission of completed COMcheck report.</t>
    </r>
  </si>
  <si>
    <t>Average Annual Building Lighting Hours* (If unknown leave blank)</t>
  </si>
  <si>
    <t>Tier Level</t>
  </si>
  <si>
    <t>Design LPD is &gt;10% better than code required baseline LPD and include code compliant controls</t>
  </si>
  <si>
    <t>Design LPD is &gt;20% better than code required baseline LPD and include code compliant controls</t>
  </si>
  <si>
    <t>Design LPD is &gt;30% better than code required baseline LPD and include code compliant controls</t>
  </si>
  <si>
    <t>Design LPD is &gt;40% better than code required baseline LPD and include code compliant controls</t>
  </si>
  <si>
    <t>C&amp;I New Construction &amp; Major Renovation Lighting Application</t>
  </si>
  <si>
    <t>1-855-236-7052                                                                                       |   energysavings@nationalgrid.com   |   www.ngrid.com/unybiz</t>
  </si>
  <si>
    <t>1-855-236-7052   |   energysavings@nationalgrid.com   |   www.ngrid.com/unybiz</t>
  </si>
  <si>
    <t>Complete</t>
  </si>
  <si>
    <t>teal</t>
  </si>
  <si>
    <t>cells in each applicable row</t>
  </si>
  <si>
    <t xml:space="preserve">LLLC or Networked Control for Luminaires in Area? </t>
  </si>
  <si>
    <t>Data Input allowed in teal cells only</t>
  </si>
  <si>
    <t>Annual Operating Hours</t>
  </si>
  <si>
    <t>Total Space by Space Area (Sq. Ft.)</t>
  </si>
  <si>
    <t>Interior Space</t>
  </si>
  <si>
    <t>Exterior Space</t>
  </si>
  <si>
    <t>Space Square Footage</t>
  </si>
  <si>
    <t>Total Interior Wattage</t>
  </si>
  <si>
    <t>Total Exterior Wattage</t>
  </si>
  <si>
    <t>D2 (TOR)</t>
  </si>
  <si>
    <r>
      <rPr>
        <b/>
        <u/>
        <sz val="10"/>
        <color theme="1"/>
        <rFont val="Arial"/>
        <family val="2"/>
      </rPr>
      <t>Proposed Interior Lighting System</t>
    </r>
    <r>
      <rPr>
        <sz val="10"/>
        <color theme="1"/>
        <rFont val="Arial"/>
        <family val="2"/>
      </rPr>
      <t xml:space="preserve">  Verify that the following lighting equipment have been installed per manufacturer's recommendations and the respective configurations are as follows:</t>
    </r>
  </si>
  <si>
    <t>Installation Contractor</t>
  </si>
  <si>
    <t>Networked Control Adder</t>
  </si>
  <si>
    <t>Luminaire Level Lighting Controls (LLLC) &amp;/or Networked Lighting Controls (NLC) must be listed on DLC's NLC qualified products list.  Sensors must be permanently mounted to a ceiling, wall, or integrated in the LED fixtures.  NLC must be commissioned upon installation to ensure all zones and applicable control methods are configured and operating as specified.  NLC adder is an additional incentive for controlled watts.</t>
  </si>
  <si>
    <t>If applicable, verify Networked Lighting Controls were commissioned and operating as specified</t>
  </si>
  <si>
    <t>Area LPD Baseline</t>
  </si>
  <si>
    <t>Area Lighting Power Allowance (W)</t>
  </si>
  <si>
    <t>Illuminating Excellence</t>
  </si>
  <si>
    <r>
      <rPr>
        <sz val="12"/>
        <rFont val="Arial"/>
        <family val="2"/>
      </rPr>
      <t xml:space="preserve">• </t>
    </r>
    <r>
      <rPr>
        <sz val="8"/>
        <rFont val="Arial"/>
        <family val="2"/>
      </rPr>
      <t>Architectural Drawings (to-scale), showing lighting layouts of areas impacted by lighting project, site and facility layouts showing square footage, and</t>
    </r>
  </si>
  <si>
    <t xml:space="preserve"> elevation drawings</t>
  </si>
  <si>
    <t>Illuminating Excellence - the New Construction, Major Renovation, and Additions Lighting Program is designed for Commercial and Industrial (C&amp;I) customers to promote the purchase and installation of energy efficient lighting and networked control technologies.  This type of prescriptive application provides a predetermined incentive amount based on calculated energy savings to help expedite a customer’s incentive processing and improve their return on investment as a result of improved energy savings, increased safety, and improved productivity that comes with more energy efficient lighting and controls.</t>
  </si>
  <si>
    <t>This workbook is designed for lighting projects for New Construction, Major Renovations, and Additions only.  Retrofit lighting projects must use the retrofit lighting application.  This application is designed for the purchase and installation of energy efficiency lighting and networked control technologies:</t>
  </si>
  <si>
    <r>
      <rPr>
        <sz val="12"/>
        <rFont val="Arial"/>
        <family val="2"/>
      </rPr>
      <t>•</t>
    </r>
    <r>
      <rPr>
        <sz val="8"/>
        <rFont val="Arial"/>
        <family val="2"/>
      </rPr>
      <t xml:space="preserve"> The Illuminating Excellence program covers applications created on or after January 1st of the current year. Details of this Program, including incentive levels, are subject to change without prior notice. The application and all required documents must be provided as a complete package in one email to your NG Representative, otherwise it will be placed on hold.</t>
    </r>
  </si>
  <si>
    <r>
      <rPr>
        <sz val="12"/>
        <rFont val="Arial"/>
        <family val="2"/>
      </rPr>
      <t>•</t>
    </r>
    <r>
      <rPr>
        <sz val="8"/>
        <rFont val="Arial"/>
        <family val="2"/>
      </rPr>
      <t xml:space="preserve"> All LED products shall be Design Lights Consortium™ (DLC) qualified, ENERGY STAR™ qualified, or non-DLC qualified products.  Projects utilizing non-DLC qualified products shall be selected by a qualified professional with at least one of the following creddentials:</t>
    </r>
  </si>
  <si>
    <r>
      <rPr>
        <sz val="12"/>
        <rFont val="Arial"/>
        <family val="2"/>
      </rPr>
      <t>•</t>
    </r>
    <r>
      <rPr>
        <sz val="8"/>
        <rFont val="Arial"/>
        <family val="2"/>
      </rPr>
      <t xml:space="preserve"> Where applicable, a site-inspection may be conducted by a National Grid representative.</t>
    </r>
  </si>
  <si>
    <t>Customer Contact</t>
  </si>
  <si>
    <t>Proposed kWh</t>
  </si>
  <si>
    <t>Lighting Power Allowance (W)*Hours</t>
  </si>
  <si>
    <r>
      <t>Lighting Power Allowance (W)*Hours*HVAC</t>
    </r>
    <r>
      <rPr>
        <b/>
        <vertAlign val="subscript"/>
        <sz val="12"/>
        <color theme="0"/>
        <rFont val="Arial"/>
        <family val="2"/>
      </rPr>
      <t>ff</t>
    </r>
  </si>
  <si>
    <t>Proposed LED Products Listing</t>
  </si>
  <si>
    <t>Qualified Listing (select from list)</t>
  </si>
  <si>
    <t>DLC or Energy Star Product ID</t>
  </si>
  <si>
    <t>PFFGTRQQ</t>
  </si>
  <si>
    <t>Ex.  A1</t>
  </si>
  <si>
    <t xml:space="preserve">1) Please enter the information below for ALL the fixtures that will be used in your project. The fixture type will be selectable on the Interior Lighting Inventory and Exterior Lighting Inventory tabs, and the other fixture information will auto populate. This will prevent retyping all the fixture information in each space used. </t>
  </si>
  <si>
    <t>The estimated average annual operating hours for the indoor lighting fixtures is approx.</t>
  </si>
  <si>
    <t>The exterior lighting operates approximately</t>
  </si>
  <si>
    <t>LEDCO</t>
  </si>
  <si>
    <t>Whole Bldg Spc Type</t>
  </si>
  <si>
    <t>Electric Application #</t>
  </si>
  <si>
    <t>This document is to be completed by a National Grid Technical Sales and Support Energy Engineer or designated Technical Assistance Contractor to specify herein minimum equipment specifications and operational requirements of the proposed system.  These requirements shall address the criteria necessary to achieve the demand and energy savings calculated in the engineering analysis for this project. Testing and submittals may be required as further verification of system compliance (use additional sheets if necessary). These requirements must be met before the Company’s incentives are paid.</t>
  </si>
  <si>
    <r>
      <rPr>
        <b/>
        <u/>
        <sz val="10"/>
        <color theme="1"/>
        <rFont val="Arial"/>
        <family val="2"/>
      </rPr>
      <t>Proposed Exterior Lighting System</t>
    </r>
    <r>
      <rPr>
        <sz val="10"/>
        <color theme="1"/>
        <rFont val="Arial"/>
        <family val="2"/>
      </rPr>
      <t xml:space="preserve">  Verify that the following exterior lighting equipment have been installed per manufacturer's recommendations and the respective configurations are as follows:</t>
    </r>
  </si>
  <si>
    <t>Post Inspection</t>
  </si>
  <si>
    <t>OTHER REQUIREMENTS:  Describe any requirements for demolition, removal, etc. of existing equipment.  Inspection by National Grid is required to receive the Company's incentive.  Please ensure safe access to our personnel performing the inspection.  We appreciate your cooperation.</t>
  </si>
  <si>
    <t>Provide safe access for National Grid personnel to perform post inspection.</t>
  </si>
  <si>
    <t>This project did not receive any energy efficiency incentives for this energy efficiency measure from any other program.</t>
  </si>
  <si>
    <t>POST INSTALLATION M&amp;V OR COMMISSIONING:  Provide a list of trending requirements required to verify proper system operation.  Trends should document operational sequences, setpoints, and scheduling of equipment as described in the TA  or TR study.  For projects with M&amp;V required, National Grid will adjust the incentive to reflect the final M&amp;V data, which can increase or decrease the incentive amount.  National Grid will report savings consistent with the final M&amp;V report.</t>
  </si>
  <si>
    <t>SEQUENCE OF OPERATION:  Provide a description of equipment operating sequences, setpoints, operating schedules, operating hours or any other required operating parameters.</t>
  </si>
  <si>
    <t>Provide fixture schedule, and control sequencing, if applicable.  If lighting and controls are designed to anything other than IECC 2018 a COMCheck Report shall be provided.</t>
  </si>
  <si>
    <t>National Grid Technical Sales and Support Energy Engineer</t>
  </si>
  <si>
    <t>National Grid Representative</t>
  </si>
  <si>
    <t>Additional Notes for Post Site Inspection</t>
  </si>
  <si>
    <t>All LED fixtures and lamps must meet or exceed the technical requirements for solid state lighting of the Design Lights Consortium (DLC) or Energy Star.  All non-listed products shall be selected by a qualified professional.</t>
  </si>
  <si>
    <t>Summer Peak Coincident Demand (KW)</t>
  </si>
  <si>
    <t>Estimated Annual Savings</t>
  </si>
  <si>
    <t>Electric Energy (kWh)</t>
  </si>
  <si>
    <t>Fossil Fuel Energy (MMBtu)</t>
  </si>
  <si>
    <t>Fossil Fuel Energy (Therms)</t>
  </si>
  <si>
    <t>Parking Lots</t>
  </si>
  <si>
    <t>No</t>
  </si>
  <si>
    <t>Yes</t>
  </si>
  <si>
    <t>Total Exterior Watt Hours</t>
  </si>
  <si>
    <r>
      <t>Enter COM</t>
    </r>
    <r>
      <rPr>
        <i/>
        <sz val="12"/>
        <color rgb="FF000000"/>
        <rFont val="Arial"/>
        <family val="2"/>
      </rPr>
      <t>check</t>
    </r>
    <r>
      <rPr>
        <sz val="12"/>
        <color indexed="8"/>
        <rFont val="Arial"/>
        <family val="2"/>
      </rPr>
      <t xml:space="preserve"> in Exterior Space Tab</t>
    </r>
  </si>
  <si>
    <t>Total Sq. Footage of Interior Areas Impacted by Lighting Project</t>
  </si>
  <si>
    <r>
      <t>Lighting Power Allowance (W)*Hours*HVAC</t>
    </r>
    <r>
      <rPr>
        <b/>
        <vertAlign val="subscript"/>
        <sz val="12"/>
        <color theme="0"/>
        <rFont val="Arial"/>
        <family val="2"/>
      </rPr>
      <t>c</t>
    </r>
  </si>
  <si>
    <r>
      <t>Lighting Power Allowance (W)*HVAC</t>
    </r>
    <r>
      <rPr>
        <b/>
        <vertAlign val="subscript"/>
        <sz val="12"/>
        <color theme="0"/>
        <rFont val="Arial"/>
        <family val="2"/>
      </rPr>
      <t>d</t>
    </r>
  </si>
  <si>
    <t>Total Interior Area</t>
  </si>
  <si>
    <t>Building Type - Space By Space</t>
  </si>
  <si>
    <t>Building Type - Whole Building</t>
  </si>
  <si>
    <t>To be signed by Energy Engineer who completed the MRD:</t>
  </si>
  <si>
    <t>Post Inspection/ Installation Verification</t>
  </si>
  <si>
    <r>
      <t xml:space="preserve">The incentive is subject to National Grid's post installation inspection and/or certification of completed installation by the customer of final specifications, record drawings, and operation of the proposed equipment.  In the event the proposed system is altered from the above description; notify the Company of the change </t>
    </r>
    <r>
      <rPr>
        <b/>
        <sz val="10"/>
        <rFont val="Arial"/>
        <family val="2"/>
      </rPr>
      <t>PRIOR</t>
    </r>
    <r>
      <rPr>
        <sz val="10"/>
        <rFont val="Arial"/>
        <family val="2"/>
      </rPr>
      <t xml:space="preserve"> to the equipment purchase and installation; as the change in the design and operation may impact the available incentive. National Grid Representative - Please Check one box below:</t>
    </r>
  </si>
  <si>
    <t>Post-Site Inspection Completed in Person: Yes</t>
  </si>
  <si>
    <t xml:space="preserve">Post-Site Inspection Completed Virtually: </t>
  </si>
  <si>
    <t>When post-site inspection is not required, installation in accordance with the MRD has been certified by the customer signing below:</t>
  </si>
  <si>
    <t>Customer Signature</t>
  </si>
  <si>
    <t>In the filter dropdown menu for Location deselect box next to blank.  In name box type in A9:NXX and hit enter.  The XX is a placeholder for the last row of data in the control spreadsheet.  Once the area entered is highlighted go to the home tab at the top and in the clipboard click on the arrow next to copy.  Select copy as picture.  Go to the MRD tab and paste what was just copied in the proposed lighting system section.  Resize as needed to fit.</t>
  </si>
  <si>
    <t>In the filter dropdown menu for Space Name deselect box next to blank.  In name box type in A9:OXX and hit enter.  The XX is a placeholder for the last row of data in the lighting spreadsheet.  Once the area entered is highlighted go to the home tab at the top and in the clipboard click on the arrow next to copy.  Select copy as picture.  Go to the MRD tab and paste what was just copied in the proposed lighting system section.  Resize as needed to fit.</t>
  </si>
  <si>
    <t>Eligibility Criteria for Interior Lighting - % Reduction from Code Required LPD</t>
  </si>
  <si>
    <t>Eligibility Criteria for Exterior Lighting - % Reduction from Code Required LPD</t>
  </si>
  <si>
    <t>Tech Rep Review - Code Required Additional Efficiency Packages</t>
  </si>
  <si>
    <t>If Interior Lighting Percent Reduction is &lt; 10%</t>
  </si>
  <si>
    <t>Reduced Air Infiltration - Whole building presurrization testing by independent third party. Measured air leakage rate shall not exceed 0.25 cfm/ft2 under a pressure differential of 0.3" water column (C406.9).</t>
  </si>
  <si>
    <t>Enhanced Envelope Performance - Total UA of building thermal envelope shall not be less than 15% of total building UA required by code (C406.8).</t>
  </si>
  <si>
    <t>High Efficiency Service Water Heating - Only applicable for Boarding Houses, Hotels or Motels, Hospitals, Phychiatric Hospitals, Nursing Homes, Restaurants &amp; Banquest Halls, or Buildings with Food Preparation Areas, Laundries, Health Clubs, or Spas (C406.7).</t>
  </si>
  <si>
    <t>Custom Incentives Available</t>
  </si>
  <si>
    <t>On-site Supply of Renewable Energy - Not less than 1.71 BTU/h per ft2 (0.5 watts/ft2) of conditioned floor area or not less than 3% of the energy used withing the building for mechanical &amp; service water heating equipment and lighting (C406.5).</t>
  </si>
  <si>
    <t>A dedicated outdoor air system - For certain types of HVAC equip. an independent ventilation system providing 100% OA and controlled as outlined in section C406.6 of IECC code are required v(C406.6).</t>
  </si>
  <si>
    <t>Enhanced Lighting Control - Interior Lighting Fixtures shall be controlled with a digital control system (C406.4).</t>
  </si>
  <si>
    <t>More Efficient HVAC Performance - Equipment must exceed efficiency requirements by 10% (C406.2)</t>
  </si>
  <si>
    <r>
      <rPr>
        <sz val="12"/>
        <rFont val="Arial"/>
        <family val="2"/>
      </rPr>
      <t xml:space="preserve">• </t>
    </r>
    <r>
      <rPr>
        <sz val="8"/>
        <rFont val="Arial"/>
        <family val="2"/>
      </rPr>
      <t>Occupancy Sensing</t>
    </r>
  </si>
  <si>
    <r>
      <rPr>
        <sz val="12"/>
        <rFont val="Arial"/>
        <family val="2"/>
      </rPr>
      <t xml:space="preserve">• </t>
    </r>
    <r>
      <rPr>
        <sz val="8"/>
        <rFont val="Arial"/>
        <family val="2"/>
      </rPr>
      <t>Daylight harvesting / photocell contro</t>
    </r>
  </si>
  <si>
    <r>
      <rPr>
        <sz val="12"/>
        <rFont val="Arial"/>
        <family val="2"/>
      </rPr>
      <t xml:space="preserve">• </t>
    </r>
    <r>
      <rPr>
        <sz val="8"/>
        <rFont val="Arial"/>
        <family val="2"/>
      </rPr>
      <t>High-end trim / task tuning</t>
    </r>
  </si>
  <si>
    <r>
      <rPr>
        <sz val="12"/>
        <rFont val="Arial"/>
        <family val="2"/>
      </rPr>
      <t xml:space="preserve">• </t>
    </r>
    <r>
      <rPr>
        <sz val="8"/>
        <rFont val="Arial"/>
        <family val="2"/>
      </rPr>
      <t>Zoning</t>
    </r>
  </si>
  <si>
    <r>
      <rPr>
        <sz val="12"/>
        <rFont val="Arial"/>
        <family val="2"/>
      </rPr>
      <t xml:space="preserve">• </t>
    </r>
    <r>
      <rPr>
        <sz val="8"/>
        <rFont val="Arial"/>
        <family val="2"/>
      </rPr>
      <t>Luminaire and device addressability</t>
    </r>
  </si>
  <si>
    <r>
      <rPr>
        <sz val="12"/>
        <rFont val="Arial"/>
        <family val="2"/>
      </rPr>
      <t xml:space="preserve">• </t>
    </r>
    <r>
      <rPr>
        <sz val="8"/>
        <rFont val="Arial"/>
        <family val="2"/>
      </rPr>
      <t>Continuous Dimming</t>
    </r>
  </si>
  <si>
    <r>
      <rPr>
        <sz val="12"/>
        <rFont val="Arial"/>
        <family val="2"/>
      </rPr>
      <t xml:space="preserve">• </t>
    </r>
    <r>
      <rPr>
        <sz val="8"/>
        <rFont val="Arial"/>
        <family val="2"/>
      </rPr>
      <t>Scheduling</t>
    </r>
  </si>
  <si>
    <r>
      <rPr>
        <sz val="12"/>
        <rFont val="Arial"/>
        <family val="2"/>
      </rPr>
      <t xml:space="preserve">• </t>
    </r>
    <r>
      <rPr>
        <sz val="8"/>
        <rFont val="Arial"/>
        <family val="2"/>
      </rPr>
      <t>Energy Monitoring</t>
    </r>
  </si>
  <si>
    <r>
      <rPr>
        <sz val="12"/>
        <rFont val="Arial"/>
        <family val="2"/>
      </rPr>
      <t xml:space="preserve">• </t>
    </r>
    <r>
      <rPr>
        <sz val="8"/>
        <rFont val="Arial"/>
        <family val="2"/>
      </rPr>
      <t>Device monitoring / remote diagnostics</t>
    </r>
  </si>
  <si>
    <r>
      <rPr>
        <sz val="12"/>
        <rFont val="Arial"/>
        <family val="2"/>
      </rPr>
      <t xml:space="preserve">• </t>
    </r>
    <r>
      <rPr>
        <sz val="8"/>
        <rFont val="Arial"/>
        <family val="2"/>
      </rPr>
      <t>Load shedding (demand response)</t>
    </r>
  </si>
  <si>
    <r>
      <rPr>
        <sz val="12"/>
        <rFont val="Arial"/>
        <family val="2"/>
      </rPr>
      <t xml:space="preserve">• </t>
    </r>
    <r>
      <rPr>
        <sz val="8"/>
        <rFont val="Arial"/>
        <family val="2"/>
      </rPr>
      <t>External systems integration (EMS / BMS / HVAC / API)</t>
    </r>
  </si>
  <si>
    <r>
      <rPr>
        <sz val="12"/>
        <rFont val="Arial"/>
        <family val="2"/>
      </rPr>
      <t xml:space="preserve">• </t>
    </r>
    <r>
      <rPr>
        <sz val="8"/>
        <rFont val="Arial"/>
        <family val="2"/>
      </rPr>
      <t>Scene control</t>
    </r>
  </si>
  <si>
    <r>
      <rPr>
        <sz val="12"/>
        <rFont val="Arial"/>
        <family val="2"/>
      </rPr>
      <t>•</t>
    </r>
    <r>
      <rPr>
        <sz val="8"/>
        <rFont val="Arial"/>
        <family val="2"/>
      </rPr>
      <t xml:space="preserve"> Controls eligible for incentives shall be Networked Lighting Controls (NLC), which includes Luminaire Level Lighting Controls (LLLC), and be listed on DLC's current NLC qualified products list.  Other controls may be required by code, but are not eligible for incentives. Projects utilizing NLC shall implement at least </t>
    </r>
    <r>
      <rPr>
        <b/>
        <sz val="8"/>
        <rFont val="Arial"/>
        <family val="2"/>
      </rPr>
      <t>THREE</t>
    </r>
    <r>
      <rPr>
        <sz val="8"/>
        <rFont val="Arial"/>
        <family val="2"/>
      </rPr>
      <t xml:space="preserve"> of the required system capabilities in the control sequencing, including:</t>
    </r>
  </si>
  <si>
    <t>Total Authorized Incentives*:</t>
  </si>
  <si>
    <r>
      <rPr>
        <sz val="12"/>
        <rFont val="Arial"/>
        <family val="2"/>
      </rPr>
      <t>•</t>
    </r>
    <r>
      <rPr>
        <sz val="8"/>
        <rFont val="Arial"/>
        <family val="2"/>
      </rPr>
      <t xml:space="preserve"> </t>
    </r>
    <r>
      <rPr>
        <sz val="8"/>
        <color rgb="FF00148C"/>
        <rFont val="Arial Black"/>
        <family val="2"/>
      </rPr>
      <t>Illuminating E</t>
    </r>
    <r>
      <rPr>
        <sz val="8"/>
        <color rgb="FF00148C"/>
        <rFont val="Viner Hand ITC"/>
        <family val="4"/>
      </rPr>
      <t>X</t>
    </r>
    <r>
      <rPr>
        <sz val="8"/>
        <color rgb="FF00148C"/>
        <rFont val="Arial Black"/>
        <family val="2"/>
      </rPr>
      <t>press</t>
    </r>
    <r>
      <rPr>
        <sz val="8"/>
        <rFont val="Arial"/>
        <family val="2"/>
      </rPr>
      <t xml:space="preserve"> incentives may be available to qualifying illuminating excellence projects:</t>
    </r>
  </si>
  <si>
    <r>
      <rPr>
        <sz val="12"/>
        <rFont val="Arial"/>
        <family val="2"/>
      </rPr>
      <t>•</t>
    </r>
    <r>
      <rPr>
        <sz val="8"/>
        <rFont val="Arial"/>
        <family val="2"/>
      </rPr>
      <t xml:space="preserve"> Authorized </t>
    </r>
    <r>
      <rPr>
        <sz val="8"/>
        <color rgb="FF00148C"/>
        <rFont val="Arial Black"/>
        <family val="2"/>
      </rPr>
      <t>Illuminating E</t>
    </r>
    <r>
      <rPr>
        <sz val="8"/>
        <color rgb="FF00148C"/>
        <rFont val="Viner Hand ITC"/>
        <family val="4"/>
      </rPr>
      <t>X</t>
    </r>
    <r>
      <rPr>
        <sz val="8"/>
        <color rgb="FF00148C"/>
        <rFont val="Arial Black"/>
        <family val="2"/>
      </rPr>
      <t>press</t>
    </r>
    <r>
      <rPr>
        <sz val="8"/>
        <rFont val="Arial"/>
        <family val="2"/>
      </rPr>
      <t xml:space="preserve"> incentives will not exceed $0.131/kWh saved</t>
    </r>
  </si>
  <si>
    <r>
      <rPr>
        <sz val="12"/>
        <rFont val="Arial"/>
        <family val="2"/>
      </rPr>
      <t>•</t>
    </r>
    <r>
      <rPr>
        <sz val="8"/>
        <rFont val="Arial"/>
        <family val="2"/>
      </rPr>
      <t xml:space="preserve"> If a project qualifies for </t>
    </r>
    <r>
      <rPr>
        <b/>
        <sz val="8"/>
        <color rgb="FF00148C"/>
        <rFont val="Arial Black"/>
        <family val="2"/>
      </rPr>
      <t>Illuminating E</t>
    </r>
    <r>
      <rPr>
        <sz val="8"/>
        <color rgb="FF00148C"/>
        <rFont val="Viner Hand ITC"/>
        <family val="4"/>
      </rPr>
      <t>X</t>
    </r>
    <r>
      <rPr>
        <b/>
        <sz val="8"/>
        <color rgb="FF00148C"/>
        <rFont val="Arial Black"/>
        <family val="2"/>
      </rPr>
      <t>press</t>
    </r>
    <r>
      <rPr>
        <b/>
        <sz val="8"/>
        <color rgb="FF00148C"/>
        <rFont val="Arial"/>
        <family val="2"/>
      </rPr>
      <t xml:space="preserve"> </t>
    </r>
    <r>
      <rPr>
        <sz val="8"/>
        <rFont val="Arial"/>
        <family val="2"/>
      </rPr>
      <t>it will automatically be calulcated and appear on the Applicable Summary Tab as the Total Authorized Incentive</t>
    </r>
  </si>
  <si>
    <r>
      <rPr>
        <sz val="12"/>
        <rFont val="Arial"/>
        <family val="2"/>
      </rPr>
      <t>•</t>
    </r>
    <r>
      <rPr>
        <sz val="8"/>
        <rFont val="Arial"/>
        <family val="2"/>
      </rPr>
      <t xml:space="preserve"> Projects calculated esistimated incentive must be less than or equal to $1,000</t>
    </r>
  </si>
  <si>
    <r>
      <rPr>
        <sz val="12"/>
        <rFont val="Arial"/>
        <family val="2"/>
      </rPr>
      <t>•</t>
    </r>
    <r>
      <rPr>
        <sz val="8"/>
        <rFont val="Arial"/>
        <family val="2"/>
      </rPr>
      <t xml:space="preserve"> The total percent reduction from code, including both interior and exterior lighting, must be equal to or greater than 10%</t>
    </r>
  </si>
  <si>
    <t>Provide architectural as-built drawings to scale of lighting layouts and square footage of areas impacted.</t>
  </si>
  <si>
    <r>
      <rPr>
        <sz val="12"/>
        <rFont val="Arial"/>
        <family val="2"/>
      </rPr>
      <t>•</t>
    </r>
    <r>
      <rPr>
        <sz val="8"/>
        <rFont val="Arial"/>
        <family val="2"/>
      </rPr>
      <t xml:space="preserve"> If the percent reduction for interior lighting is less than 10%, proof of at least one of the Additional Efficiency Packages as outlined in section C406 of IECC must be provided to determine if illuminating express incentives qualify. A full COMcheck report may be requested</t>
    </r>
  </si>
  <si>
    <t>Total Authorized Incentives:</t>
  </si>
  <si>
    <t>Incentive - Per Watt Saved/Controlled</t>
  </si>
  <si>
    <r>
      <t xml:space="preserve">* If Authorized Incentive does not match Estimated Incentive project qualifies for </t>
    </r>
    <r>
      <rPr>
        <b/>
        <sz val="8"/>
        <color rgb="FF00148C"/>
        <rFont val="Arial Black"/>
        <family val="2"/>
      </rPr>
      <t>Illuminating E</t>
    </r>
    <r>
      <rPr>
        <sz val="8"/>
        <color rgb="FF00148C"/>
        <rFont val="Viner Hand ITC"/>
        <family val="4"/>
      </rPr>
      <t>X</t>
    </r>
    <r>
      <rPr>
        <b/>
        <sz val="8"/>
        <color rgb="FF00148C"/>
        <rFont val="Arial"/>
        <family val="2"/>
      </rPr>
      <t>press</t>
    </r>
  </si>
  <si>
    <r>
      <rPr>
        <b/>
        <sz val="8"/>
        <color theme="1"/>
        <rFont val="Arial"/>
        <family val="2"/>
      </rPr>
      <t xml:space="preserve">* If Authorized Incentive does not match Estimated Incentive project qualifies for </t>
    </r>
    <r>
      <rPr>
        <b/>
        <sz val="8"/>
        <color rgb="FF00148C"/>
        <rFont val="Arial Black"/>
        <family val="2"/>
      </rPr>
      <t>Illuminating E</t>
    </r>
    <r>
      <rPr>
        <sz val="8"/>
        <color rgb="FF00148C"/>
        <rFont val="Viner Hand ITC"/>
        <family val="4"/>
      </rPr>
      <t>X</t>
    </r>
    <r>
      <rPr>
        <b/>
        <sz val="8"/>
        <color rgb="FF00148C"/>
        <rFont val="Arial Black"/>
        <family val="2"/>
      </rPr>
      <t>press</t>
    </r>
  </si>
  <si>
    <t>CD#V1</t>
  </si>
  <si>
    <t>2020 ECCCNYS LPD Baseline</t>
  </si>
  <si>
    <t>Proposed LED &amp; NLC (where applicable) for interior &amp; exterior space (where applicable) as outlined in application.</t>
  </si>
  <si>
    <t>TSS</t>
  </si>
  <si>
    <t>EI</t>
  </si>
  <si>
    <t>LEDNC</t>
  </si>
  <si>
    <t>Commercial (&lt; 2 MW)</t>
  </si>
  <si>
    <t>Normal</t>
  </si>
  <si>
    <t>19. Customer Consent</t>
  </si>
  <si>
    <t>Customer of National Grid agrees and authorizes the utility's sharing of the participant-customer's information and/or project-level information with New Your State Department of Public Service Staff and NYSERDA, including its agents or authorized representatives, consistent with NYSERDA's New Your State Public Service Commission and statutorily authorized responsibilities, including, but not limited to supporting market development initiatives, and other evaluation and measurement activities.  (For clarity, the term project level includes the information based on the scope of the project, including. but not limited to, aggregated and anonymized whole building, building or subset of the project.)</t>
  </si>
  <si>
    <r>
      <t>20. Counterpart Execution; Scanned Copy.</t>
    </r>
    <r>
      <rPr>
        <sz val="8"/>
        <rFont val="Arial"/>
        <family val="2"/>
      </rPr>
      <t xml:space="preserve"> </t>
    </r>
  </si>
  <si>
    <t>21. Miscellaneous</t>
  </si>
  <si>
    <t>City &amp; HVAC</t>
  </si>
  <si>
    <t>HVACList</t>
  </si>
  <si>
    <t>AlbanyAC with Fuel Heat</t>
  </si>
  <si>
    <t>BinghamtonAC with Fuel Heat</t>
  </si>
  <si>
    <t>Chilled Water with Fuel Heat</t>
  </si>
  <si>
    <t>BuffaloAC with Fuel Heat</t>
  </si>
  <si>
    <t>MassenaAC with Fuel Heat</t>
  </si>
  <si>
    <t>AC with Elec Resistance Heat</t>
  </si>
  <si>
    <t>NYCAC with Fuel Heat</t>
  </si>
  <si>
    <t>Chilled Water with Elec Resistance Heat</t>
  </si>
  <si>
    <t>PoughkeepsieAC with Fuel Heat</t>
  </si>
  <si>
    <t>SyracuseAC with Fuel Heat</t>
  </si>
  <si>
    <t>Elec Resistance Heat Only</t>
  </si>
  <si>
    <t>AlbanyChilled Water with Fuel Heat</t>
  </si>
  <si>
    <t>BinghamtonChilled Water with Fuel Heat</t>
  </si>
  <si>
    <t>BuffaloChilled Water with Fuel Heat</t>
  </si>
  <si>
    <t>MassenaChilled Water with Fuel Heat</t>
  </si>
  <si>
    <t>NYCChilled Water with Fuel Heat</t>
  </si>
  <si>
    <t>PoughkeepsieChilled Water with Fuel Heat</t>
  </si>
  <si>
    <t>SyracuseChilled Water with Fuel Heat</t>
  </si>
  <si>
    <t>AlbanyHeat Pump</t>
  </si>
  <si>
    <t>BinghamtonHeat Pump</t>
  </si>
  <si>
    <t>BuffaloHeat Pump</t>
  </si>
  <si>
    <t>MassenaHeat Pump</t>
  </si>
  <si>
    <t>NYCHeat Pump</t>
  </si>
  <si>
    <t>PoughkeepsieHeat Pump</t>
  </si>
  <si>
    <t>SyracuseHeat Pump</t>
  </si>
  <si>
    <t>AlbanyAC with Elec Resistance Heat</t>
  </si>
  <si>
    <t>BinghamtonAC with Elec Resistance Heat</t>
  </si>
  <si>
    <t>BuffaloAC with Elec Resistance Heat</t>
  </si>
  <si>
    <t>MassenaAC with Elec Resistance Heat</t>
  </si>
  <si>
    <t>NYCAC with Elec Resistance Heat</t>
  </si>
  <si>
    <t>PoughkeepsieAC with Elec Resistance Heat</t>
  </si>
  <si>
    <t>SyracuseAC with Elec Resistance Heat</t>
  </si>
  <si>
    <t>AlbanyChilled Water with Elec Resistance Heat</t>
  </si>
  <si>
    <t>BinghamtonChilled Water with Elec Resistance Heat</t>
  </si>
  <si>
    <t>BuffaloChilled Water with Elec Resistance Heat</t>
  </si>
  <si>
    <t>MassenaChilled Water with Elec Resistance Heat</t>
  </si>
  <si>
    <t>NYCChilled Water with Elec Resistance Heat</t>
  </si>
  <si>
    <t>PoughkeepsieChilled Water with Elec Resistance Heat</t>
  </si>
  <si>
    <t>SyracuseChilled Water with Elec Resistance Heat</t>
  </si>
  <si>
    <t>AlbanyFuel Heat Only</t>
  </si>
  <si>
    <t>BinghamtonFuel Heat Only</t>
  </si>
  <si>
    <t>BuffaloFuel Heat Only</t>
  </si>
  <si>
    <t>MassenaFuel Heat Only</t>
  </si>
  <si>
    <t>NYCFuel Heat Only</t>
  </si>
  <si>
    <t>PoughkeepsieFuel Heat Only</t>
  </si>
  <si>
    <t>SyracuseFuel Heat Only</t>
  </si>
  <si>
    <t>AlbanyElec Resistance Heat Only</t>
  </si>
  <si>
    <t>BinghamtonElec Resistance Heat Only</t>
  </si>
  <si>
    <t>BuffaloElec Resistance Heat Only</t>
  </si>
  <si>
    <t>MassenaElec Resistance Heat Only</t>
  </si>
  <si>
    <t>NYCElec Resistance Heat Only</t>
  </si>
  <si>
    <t>PoughkeepsieElec Resistance Heat Only</t>
  </si>
  <si>
    <t>SyracuseElec Resistance Heat Only</t>
  </si>
  <si>
    <t>AlbanyN/A</t>
  </si>
  <si>
    <t>BinghamtonN/A</t>
  </si>
  <si>
    <t>BuffaloN/A</t>
  </si>
  <si>
    <t>MassenaN/A</t>
  </si>
  <si>
    <t>NYCN/A</t>
  </si>
  <si>
    <t>PoughkeepsieN/A</t>
  </si>
  <si>
    <t>SyracuseN/A</t>
  </si>
  <si>
    <t>Albanydefault</t>
  </si>
  <si>
    <t>default</t>
  </si>
  <si>
    <t>Binghamtondefault</t>
  </si>
  <si>
    <t>Buffalodefault</t>
  </si>
  <si>
    <t>Massenadefault</t>
  </si>
  <si>
    <t>NYCdefault</t>
  </si>
  <si>
    <t>Poughkeepsiedefault</t>
  </si>
  <si>
    <t>Syracusedefault</t>
  </si>
  <si>
    <t>College - Cafeteria</t>
  </si>
  <si>
    <t>Commercial Condos</t>
  </si>
  <si>
    <t>Dining - Cafeteria / Fast Food</t>
  </si>
  <si>
    <t>Fast Food Restaurants</t>
  </si>
  <si>
    <t>Lodging (Hotels/Motels)</t>
  </si>
  <si>
    <t>Motion Picture Theatre</t>
  </si>
  <si>
    <t>Office (General Office Types)</t>
  </si>
  <si>
    <t>Performing Arts Theatre</t>
  </si>
  <si>
    <t>Police/ Fire Stations (24 Hr)</t>
  </si>
  <si>
    <t>School Jr./Sr. High</t>
  </si>
  <si>
    <t>School Preschool/ Elementary</t>
  </si>
  <si>
    <t>Schools - Technical/ Vocational</t>
  </si>
  <si>
    <r>
      <t>COP</t>
    </r>
    <r>
      <rPr>
        <b/>
        <vertAlign val="subscript"/>
        <sz val="12"/>
        <color theme="0"/>
        <rFont val="Arial"/>
        <family val="2"/>
      </rPr>
      <t>cooler</t>
    </r>
  </si>
  <si>
    <r>
      <t>COP</t>
    </r>
    <r>
      <rPr>
        <b/>
        <vertAlign val="subscript"/>
        <sz val="12"/>
        <color theme="0"/>
        <rFont val="Arial"/>
        <family val="2"/>
      </rPr>
      <t>freezer</t>
    </r>
  </si>
  <si>
    <t>Efficiency of Cooler Compressor</t>
  </si>
  <si>
    <t>Efficiency of Cooler Condenser</t>
  </si>
  <si>
    <t>Efficiency of Freezer Compressor</t>
  </si>
  <si>
    <t>Efficiency of Freezer Condenser</t>
  </si>
  <si>
    <t>Is Space Air Conditioned or Refrigerated? (select from list)</t>
  </si>
  <si>
    <t>0 (4/1/25)</t>
  </si>
  <si>
    <t>County</t>
  </si>
  <si>
    <t>TRM Weather Cities</t>
  </si>
  <si>
    <t>Columbia</t>
  </si>
  <si>
    <t>Saratoga</t>
  </si>
  <si>
    <t>Washington</t>
  </si>
  <si>
    <t>Castleton On Hudson</t>
  </si>
  <si>
    <t>Otsego</t>
  </si>
  <si>
    <t>Warren</t>
  </si>
  <si>
    <t>Saint Lawrence</t>
  </si>
  <si>
    <t>Onondaga</t>
  </si>
  <si>
    <t>Chenango</t>
  </si>
  <si>
    <t>Erie</t>
  </si>
  <si>
    <t>Genesee</t>
  </si>
  <si>
    <t>Niagara</t>
  </si>
  <si>
    <t>Orleans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</si>
</sst>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8" formatCode="&quot;$&quot;#,##0.00_);[Red]\(&quot;$&quot;#,##0.00\)"/>
    <numFmt numFmtId="43" formatCode="_(* #,##0.00_);_(* \(#,##0.00\);_(* &quot;-&quot;??_);_(@_)"/>
    <numFmt numFmtId="164" formatCode="&quot;$&quot;#,##0"/>
    <numFmt numFmtId="165" formatCode="&quot;$&quot;#,##0.00"/>
    <numFmt numFmtId="166" formatCode="&quot;$&quot;#,##0.000"/>
    <numFmt numFmtId="167" formatCode="0.0"/>
    <numFmt numFmtId="168" formatCode="0.000"/>
    <numFmt numFmtId="169" formatCode="#,##0.0"/>
    <numFmt numFmtId="170" formatCode="#,##0.000"/>
    <numFmt numFmtId="171" formatCode="[&lt;=9999999]###\-####;\(###\)\ ###\-####"/>
    <numFmt numFmtId="172" formatCode="00000"/>
    <numFmt numFmtId="173" formatCode="00\-0000000"/>
    <numFmt numFmtId="174" formatCode="##000\-00000"/>
    <numFmt numFmtId="175" formatCode="_(* #,##0_);_(* \(#,##0\);_(* &quot;-&quot;??_);_(@_)"/>
    <numFmt numFmtId="176" formatCode="#\~;@\~"/>
    <numFmt numFmtId="177" formatCode="#.##\~"/>
    <numFmt numFmtId="178" formatCode="0\~"/>
    <numFmt numFmtId="179" formatCode="0.##\~"/>
    <numFmt numFmtId="180" formatCode="0.0000"/>
  </numFmts>
  <fonts count="115">
    <font>
      <sz val="10"/>
      <name val="Arial"/>
    </font>
    <font>
      <sz val="11"/>
      <color theme="1"/>
      <name val="Century Gothic"/>
      <family val="2"/>
      <scheme val="minor"/>
    </font>
    <font>
      <sz val="11"/>
      <color theme="1"/>
      <name val="Century Gothic"/>
      <family val="2"/>
      <scheme val="minor"/>
    </font>
    <font>
      <sz val="11"/>
      <color theme="1"/>
      <name val="Century Gothic"/>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b/>
      <sz val="10"/>
      <name val="Arial"/>
      <family val="2"/>
    </font>
    <font>
      <sz val="8"/>
      <name val="Arial"/>
      <family val="2"/>
    </font>
    <font>
      <sz val="12"/>
      <name val="Arial"/>
      <family val="2"/>
    </font>
    <font>
      <sz val="12"/>
      <name val="Arial"/>
      <family val="2"/>
    </font>
    <font>
      <b/>
      <sz val="12"/>
      <name val="Arial"/>
      <family val="2"/>
    </font>
    <font>
      <b/>
      <sz val="14"/>
      <name val="Arial"/>
      <family val="2"/>
    </font>
    <font>
      <b/>
      <sz val="11"/>
      <name val="Arial"/>
      <family val="2"/>
    </font>
    <font>
      <sz val="11"/>
      <color indexed="8"/>
      <name val="Arial"/>
      <family val="2"/>
    </font>
    <font>
      <sz val="10"/>
      <color indexed="10"/>
      <name val="Arial"/>
      <family val="2"/>
    </font>
    <font>
      <sz val="10"/>
      <color indexed="8"/>
      <name val="Arial"/>
      <family val="2"/>
    </font>
    <font>
      <sz val="10"/>
      <name val="Arial"/>
      <family val="2"/>
    </font>
    <font>
      <b/>
      <sz val="11"/>
      <color indexed="8"/>
      <name val="Arial"/>
      <family val="2"/>
    </font>
    <font>
      <sz val="11"/>
      <name val="Arial"/>
      <family val="2"/>
    </font>
    <font>
      <b/>
      <sz val="12"/>
      <color indexed="8"/>
      <name val="Arial"/>
      <family val="2"/>
    </font>
    <font>
      <b/>
      <sz val="20"/>
      <color indexed="8"/>
      <name val="Arial"/>
      <family val="2"/>
    </font>
    <font>
      <sz val="14"/>
      <name val="Arial"/>
      <family val="2"/>
    </font>
    <font>
      <sz val="8"/>
      <name val="Arial"/>
      <family val="2"/>
    </font>
    <font>
      <sz val="11"/>
      <color theme="1"/>
      <name val="Century Gothic"/>
      <family val="2"/>
      <scheme val="minor"/>
    </font>
    <font>
      <sz val="10"/>
      <color theme="0"/>
      <name val="Arial"/>
      <family val="2"/>
    </font>
    <font>
      <b/>
      <sz val="11"/>
      <color theme="0"/>
      <name val="Arial"/>
      <family val="2"/>
    </font>
    <font>
      <b/>
      <sz val="9"/>
      <name val="Arial"/>
      <family val="2"/>
    </font>
    <font>
      <sz val="9"/>
      <name val="Arial"/>
      <family val="2"/>
    </font>
    <font>
      <b/>
      <sz val="8"/>
      <name val="Arial"/>
      <family val="2"/>
    </font>
    <font>
      <u/>
      <sz val="10"/>
      <color theme="10"/>
      <name val="Arial"/>
      <family val="2"/>
    </font>
    <font>
      <b/>
      <sz val="12"/>
      <color theme="0"/>
      <name val="Arial"/>
      <family val="2"/>
    </font>
    <font>
      <b/>
      <sz val="18"/>
      <color theme="0"/>
      <name val="Arial"/>
      <family val="2"/>
    </font>
    <font>
      <b/>
      <sz val="14"/>
      <color theme="0"/>
      <name val="Arial"/>
      <family val="2"/>
    </font>
    <font>
      <sz val="10"/>
      <color theme="1"/>
      <name val="Arial"/>
      <family val="2"/>
    </font>
    <font>
      <b/>
      <sz val="10"/>
      <color theme="0"/>
      <name val="Arial"/>
      <family val="2"/>
    </font>
    <font>
      <sz val="11"/>
      <color theme="0"/>
      <name val="Arial"/>
      <family val="2"/>
    </font>
    <font>
      <b/>
      <sz val="20"/>
      <name val="Times New Roman"/>
      <family val="1"/>
    </font>
    <font>
      <sz val="8"/>
      <color rgb="FF000000"/>
      <name val="Tahoma"/>
      <family val="2"/>
    </font>
    <font>
      <b/>
      <sz val="10"/>
      <color theme="1"/>
      <name val="Arial"/>
      <family val="2"/>
    </font>
    <font>
      <b/>
      <u/>
      <sz val="10"/>
      <color theme="1"/>
      <name val="Arial"/>
      <family val="2"/>
    </font>
    <font>
      <sz val="11"/>
      <color rgb="FF000000"/>
      <name val="Calibri"/>
      <family val="2"/>
    </font>
    <font>
      <b/>
      <sz val="10"/>
      <name val="Arial"/>
      <family val="2"/>
    </font>
    <font>
      <b/>
      <sz val="12.5"/>
      <name val="Arial"/>
      <family val="2"/>
    </font>
    <font>
      <b/>
      <sz val="9"/>
      <name val="Arial"/>
      <family val="2"/>
    </font>
    <font>
      <sz val="9"/>
      <name val="Arial"/>
      <family val="2"/>
    </font>
    <font>
      <sz val="8"/>
      <name val="Times New Roman"/>
      <family val="1"/>
    </font>
    <font>
      <sz val="10"/>
      <name val="Times New Roman"/>
      <family val="1"/>
    </font>
    <font>
      <sz val="8"/>
      <name val="Calibri"/>
      <family val="2"/>
    </font>
    <font>
      <sz val="10"/>
      <name val="Geneva"/>
    </font>
    <font>
      <sz val="11"/>
      <color theme="0"/>
      <name val="Century Gothic"/>
      <family val="2"/>
      <scheme val="minor"/>
    </font>
    <font>
      <sz val="11"/>
      <color rgb="FF9C0006"/>
      <name val="Century Gothic"/>
      <family val="2"/>
      <scheme val="minor"/>
    </font>
    <font>
      <b/>
      <sz val="11"/>
      <color rgb="FFFA7D00"/>
      <name val="Century Gothic"/>
      <family val="2"/>
      <scheme val="minor"/>
    </font>
    <font>
      <b/>
      <sz val="11"/>
      <color theme="0"/>
      <name val="Century Gothic"/>
      <family val="2"/>
      <scheme val="minor"/>
    </font>
    <font>
      <i/>
      <sz val="11"/>
      <color rgb="FF7F7F7F"/>
      <name val="Century Gothic"/>
      <family val="2"/>
      <scheme val="minor"/>
    </font>
    <font>
      <sz val="11"/>
      <color rgb="FF006100"/>
      <name val="Century Gothic"/>
      <family val="2"/>
      <scheme val="minor"/>
    </font>
    <font>
      <b/>
      <sz val="15"/>
      <color theme="3"/>
      <name val="Century Gothic"/>
      <family val="2"/>
      <scheme val="minor"/>
    </font>
    <font>
      <b/>
      <sz val="13"/>
      <color theme="3"/>
      <name val="Century Gothic"/>
      <family val="2"/>
      <scheme val="minor"/>
    </font>
    <font>
      <b/>
      <sz val="11"/>
      <color theme="3"/>
      <name val="Century Gothic"/>
      <family val="2"/>
      <scheme val="minor"/>
    </font>
    <font>
      <sz val="11"/>
      <color rgb="FF3F3F76"/>
      <name val="Century Gothic"/>
      <family val="2"/>
      <scheme val="minor"/>
    </font>
    <font>
      <sz val="11"/>
      <color rgb="FFFA7D00"/>
      <name val="Century Gothic"/>
      <family val="2"/>
      <scheme val="minor"/>
    </font>
    <font>
      <sz val="11"/>
      <color rgb="FF9C6500"/>
      <name val="Century Gothic"/>
      <family val="2"/>
      <scheme val="minor"/>
    </font>
    <font>
      <b/>
      <sz val="11"/>
      <color rgb="FF3F3F3F"/>
      <name val="Century Gothic"/>
      <family val="2"/>
      <scheme val="minor"/>
    </font>
    <font>
      <b/>
      <sz val="18"/>
      <color theme="3"/>
      <name val="Century Gothic"/>
      <family val="2"/>
      <scheme val="major"/>
    </font>
    <font>
      <b/>
      <sz val="11"/>
      <color theme="1"/>
      <name val="Century Gothic"/>
      <family val="2"/>
      <scheme val="minor"/>
    </font>
    <font>
      <sz val="11"/>
      <color rgb="FFFF0000"/>
      <name val="Century Gothic"/>
      <family val="2"/>
      <scheme val="minor"/>
    </font>
    <font>
      <b/>
      <sz val="10"/>
      <color rgb="FF00148C"/>
      <name val="Arial"/>
      <family val="2"/>
    </font>
    <font>
      <sz val="14"/>
      <color theme="0"/>
      <name val="Arial"/>
      <family val="2"/>
    </font>
    <font>
      <b/>
      <sz val="8"/>
      <color theme="0"/>
      <name val="Arial"/>
      <family val="2"/>
    </font>
    <font>
      <u/>
      <sz val="8"/>
      <color theme="0"/>
      <name val="Arial"/>
      <family val="2"/>
    </font>
    <font>
      <sz val="8"/>
      <color theme="0"/>
      <name val="Arial"/>
      <family val="2"/>
    </font>
    <font>
      <b/>
      <sz val="18"/>
      <name val="Arial"/>
      <family val="2"/>
    </font>
    <font>
      <b/>
      <sz val="22"/>
      <color theme="0"/>
      <name val="Arial"/>
      <family val="2"/>
    </font>
    <font>
      <sz val="10"/>
      <name val="Dialog"/>
    </font>
    <font>
      <sz val="8"/>
      <color rgb="FF000000"/>
      <name val="Segoe UI"/>
      <family val="2"/>
    </font>
    <font>
      <sz val="12"/>
      <color indexed="8"/>
      <name val="Arial"/>
      <family val="2"/>
    </font>
    <font>
      <b/>
      <vertAlign val="subscript"/>
      <sz val="12"/>
      <color theme="0"/>
      <name val="Arial"/>
      <family val="2"/>
    </font>
    <font>
      <vertAlign val="subscript"/>
      <sz val="10"/>
      <name val="Arial"/>
      <family val="2"/>
    </font>
    <font>
      <sz val="12"/>
      <color theme="0"/>
      <name val="Arial"/>
      <family val="2"/>
    </font>
    <font>
      <b/>
      <sz val="14"/>
      <color theme="1"/>
      <name val="Arial"/>
      <family val="2"/>
    </font>
    <font>
      <b/>
      <sz val="18"/>
      <color theme="1"/>
      <name val="Arial"/>
      <family val="2"/>
    </font>
    <font>
      <sz val="10"/>
      <name val="Calibri"/>
      <family val="2"/>
    </font>
    <font>
      <b/>
      <sz val="14"/>
      <color indexed="8"/>
      <name val="Arial"/>
      <family val="2"/>
    </font>
    <font>
      <sz val="10"/>
      <name val="Arial"/>
      <family val="2"/>
    </font>
    <font>
      <sz val="9"/>
      <color theme="1"/>
      <name val="Arial"/>
      <family val="2"/>
    </font>
    <font>
      <b/>
      <i/>
      <sz val="12"/>
      <name val="Arial"/>
      <family val="2"/>
    </font>
    <font>
      <b/>
      <sz val="12"/>
      <color theme="1"/>
      <name val="Arial"/>
      <family val="2"/>
    </font>
    <font>
      <b/>
      <sz val="20"/>
      <color theme="0"/>
      <name val="Arial"/>
      <family val="2"/>
    </font>
    <font>
      <sz val="8"/>
      <name val="Arial"/>
      <family val="2"/>
    </font>
    <font>
      <i/>
      <sz val="12"/>
      <color rgb="FF000000"/>
      <name val="Arial"/>
      <family val="2"/>
    </font>
    <font>
      <sz val="10"/>
      <color rgb="FFFF0000"/>
      <name val="Arial"/>
      <family val="2"/>
    </font>
    <font>
      <b/>
      <sz val="10"/>
      <color indexed="10"/>
      <name val="Arial"/>
      <family val="2"/>
    </font>
    <font>
      <b/>
      <sz val="10"/>
      <color rgb="FFFF0000"/>
      <name val="Arial"/>
      <family val="2"/>
    </font>
    <font>
      <sz val="8"/>
      <color rgb="FF00148C"/>
      <name val="Arial Black"/>
      <family val="2"/>
    </font>
    <font>
      <sz val="8"/>
      <color rgb="FF00148C"/>
      <name val="Viner Hand ITC"/>
      <family val="4"/>
    </font>
    <font>
      <b/>
      <sz val="8"/>
      <color rgb="FF00148C"/>
      <name val="Arial Black"/>
      <family val="2"/>
    </font>
    <font>
      <b/>
      <sz val="8"/>
      <color rgb="FF00148C"/>
      <name val="Arial"/>
      <family val="2"/>
    </font>
    <font>
      <b/>
      <sz val="8"/>
      <color theme="1"/>
      <name val="Arial"/>
      <family val="2"/>
    </font>
    <font>
      <sz val="8"/>
      <color rgb="FF00148C"/>
      <name val="Arial"/>
      <family val="2"/>
    </font>
  </fonts>
  <fills count="6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9D8D8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148C"/>
        <bgColor indexed="64"/>
      </patternFill>
    </fill>
    <fill>
      <patternFill patternType="solid">
        <fgColor rgb="FF00AFF0"/>
        <bgColor indexed="64"/>
      </patternFill>
    </fill>
    <fill>
      <patternFill patternType="solid">
        <fgColor rgb="FF55555A"/>
        <bgColor indexed="64"/>
      </patternFill>
    </fill>
    <fill>
      <patternFill patternType="solid">
        <fgColor rgb="FF0073CD"/>
        <bgColor indexed="64"/>
      </patternFill>
    </fill>
    <fill>
      <patternFill patternType="solid">
        <fgColor rgb="FFFFB45A"/>
        <bgColor indexed="64"/>
      </patternFill>
    </fill>
    <fill>
      <patternFill patternType="solid">
        <fgColor rgb="FFF0F0F0"/>
        <bgColor indexed="64"/>
      </patternFill>
    </fill>
    <fill>
      <patternFill patternType="solid">
        <fgColor rgb="FFFFFF00"/>
        <bgColor indexed="64"/>
      </patternFill>
    </fill>
    <fill>
      <patternFill patternType="solid">
        <fgColor theme="8"/>
        <bgColor indexed="64"/>
      </patternFill>
    </fill>
    <fill>
      <patternFill patternType="darkUp">
        <fgColor rgb="FF55555A"/>
      </patternFill>
    </fill>
    <fill>
      <patternFill patternType="darkUp">
        <fgColor theme="3"/>
      </patternFill>
    </fill>
    <fill>
      <patternFill patternType="solid">
        <fgColor rgb="FF00BEB4"/>
        <bgColor indexed="64"/>
      </patternFill>
    </fill>
    <fill>
      <patternFill patternType="solid">
        <fgColor rgb="FFF53C32"/>
        <bgColor indexed="64"/>
      </patternFill>
    </fill>
    <fill>
      <patternFill patternType="solid">
        <fgColor rgb="FF7030A0"/>
        <bgColor indexed="64"/>
      </patternFill>
    </fill>
  </fills>
  <borders count="10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ck">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bottom style="thick">
        <color indexed="64"/>
      </bottom>
      <diagonal/>
    </border>
    <border>
      <left style="thick">
        <color indexed="64"/>
      </left>
      <right style="thin">
        <color indexed="64"/>
      </right>
      <top style="medium">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theme="1"/>
      </left>
      <right style="thin">
        <color theme="1"/>
      </right>
      <top/>
      <bottom style="thick">
        <color indexed="64"/>
      </bottom>
      <diagonal/>
    </border>
    <border>
      <left style="medium">
        <color theme="1"/>
      </left>
      <right style="thick">
        <color theme="1"/>
      </right>
      <top/>
      <bottom style="thick">
        <color indexed="64"/>
      </bottom>
      <diagonal/>
    </border>
    <border>
      <left/>
      <right style="thin">
        <color theme="1"/>
      </right>
      <top/>
      <bottom style="thick">
        <color indexed="64"/>
      </bottom>
      <diagonal/>
    </border>
    <border>
      <left style="thin">
        <color theme="1"/>
      </left>
      <right style="thin">
        <color theme="1"/>
      </right>
      <top/>
      <bottom/>
      <diagonal/>
    </border>
    <border>
      <left style="medium">
        <color theme="0"/>
      </left>
      <right/>
      <top/>
      <bottom/>
      <diagonal/>
    </border>
    <border>
      <left style="medium">
        <color theme="0"/>
      </left>
      <right style="medium">
        <color theme="0"/>
      </right>
      <top/>
      <bottom/>
      <diagonal/>
    </border>
    <border>
      <left style="thin">
        <color theme="1"/>
      </left>
      <right style="thin">
        <color theme="1"/>
      </right>
      <top/>
      <bottom style="thick">
        <color theme="1"/>
      </bottom>
      <diagonal/>
    </border>
    <border>
      <left style="medium">
        <color theme="1"/>
      </left>
      <right style="thin">
        <color indexed="64"/>
      </right>
      <top style="medium">
        <color theme="1"/>
      </top>
      <bottom style="medium">
        <color theme="1"/>
      </bottom>
      <diagonal/>
    </border>
    <border>
      <left style="thick">
        <color indexed="64"/>
      </left>
      <right style="thin">
        <color indexed="64"/>
      </right>
      <top/>
      <bottom/>
      <diagonal/>
    </border>
    <border>
      <left/>
      <right style="thin">
        <color indexed="64"/>
      </right>
      <top style="thin">
        <color indexed="64"/>
      </top>
      <bottom style="medium">
        <color indexed="64"/>
      </bottom>
      <diagonal/>
    </border>
    <border>
      <left style="medium">
        <color auto="1"/>
      </left>
      <right/>
      <top/>
      <bottom style="thin">
        <color indexed="64"/>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98">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9" fillId="21" borderId="2" applyNumberFormat="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15" fillId="7" borderId="1" applyNumberFormat="0" applyAlignment="0" applyProtection="0"/>
    <xf numFmtId="0" fontId="16" fillId="0" borderId="6" applyNumberFormat="0" applyFill="0" applyAlignment="0" applyProtection="0"/>
    <xf numFmtId="0" fontId="17" fillId="22" borderId="0" applyNumberFormat="0" applyBorder="0" applyAlignment="0" applyProtection="0"/>
    <xf numFmtId="0" fontId="40" fillId="0" borderId="0"/>
    <xf numFmtId="0" fontId="22" fillId="0" borderId="0"/>
    <xf numFmtId="0" fontId="5" fillId="0" borderId="0"/>
    <xf numFmtId="0" fontId="30" fillId="0" borderId="0"/>
    <xf numFmtId="0" fontId="32" fillId="0" borderId="0"/>
    <xf numFmtId="0" fontId="4" fillId="23" borderId="7" applyNumberFormat="0" applyFont="0" applyAlignment="0" applyProtection="0"/>
    <xf numFmtId="0" fontId="33" fillId="23" borderId="7" applyNumberFormat="0" applyFont="0" applyAlignment="0" applyProtection="0"/>
    <xf numFmtId="0" fontId="18" fillId="20" borderId="8" applyNumberForma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46" fillId="0" borderId="0" applyNumberFormat="0" applyFill="0" applyBorder="0" applyAlignment="0" applyProtection="0"/>
    <xf numFmtId="0" fontId="57" fillId="0" borderId="0"/>
    <xf numFmtId="0" fontId="65" fillId="0" borderId="0"/>
    <xf numFmtId="40" fontId="65" fillId="0" borderId="0" applyFont="0" applyFill="0" applyBorder="0" applyAlignment="0" applyProtection="0"/>
    <xf numFmtId="8" fontId="65" fillId="0" borderId="0" applyFont="0" applyFill="0" applyBorder="0" applyAlignment="0" applyProtection="0"/>
    <xf numFmtId="9" fontId="65" fillId="0" borderId="0" applyFont="0" applyFill="0" applyBorder="0" applyAlignment="0" applyProtection="0"/>
    <xf numFmtId="0" fontId="3" fillId="0" borderId="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9" borderId="0" applyNumberFormat="0" applyBorder="0" applyAlignment="0" applyProtection="0"/>
    <xf numFmtId="0" fontId="66" fillId="40" borderId="0" applyNumberFormat="0" applyBorder="0" applyAlignment="0" applyProtection="0"/>
    <xf numFmtId="0" fontId="66" fillId="41" borderId="0" applyNumberFormat="0" applyBorder="0" applyAlignment="0" applyProtection="0"/>
    <xf numFmtId="0" fontId="66" fillId="42" borderId="0" applyNumberFormat="0" applyBorder="0" applyAlignment="0" applyProtection="0"/>
    <xf numFmtId="0" fontId="66" fillId="43"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8" borderId="0" applyNumberFormat="0" applyBorder="0" applyAlignment="0" applyProtection="0"/>
    <xf numFmtId="0" fontId="67" fillId="49" borderId="0" applyNumberFormat="0" applyBorder="0" applyAlignment="0" applyProtection="0"/>
    <xf numFmtId="0" fontId="68" fillId="50" borderId="67" applyNumberFormat="0" applyAlignment="0" applyProtection="0"/>
    <xf numFmtId="0" fontId="69" fillId="51" borderId="68" applyNumberFormat="0" applyAlignment="0" applyProtection="0"/>
    <xf numFmtId="0" fontId="70" fillId="0" borderId="0" applyNumberFormat="0" applyFill="0" applyBorder="0" applyAlignment="0" applyProtection="0"/>
    <xf numFmtId="0" fontId="71" fillId="52" borderId="0" applyNumberFormat="0" applyBorder="0" applyAlignment="0" applyProtection="0"/>
    <xf numFmtId="0" fontId="72" fillId="0" borderId="69" applyNumberFormat="0" applyFill="0" applyAlignment="0" applyProtection="0"/>
    <xf numFmtId="0" fontId="73" fillId="0" borderId="70" applyNumberFormat="0" applyFill="0" applyAlignment="0" applyProtection="0"/>
    <xf numFmtId="0" fontId="74" fillId="0" borderId="71" applyNumberFormat="0" applyFill="0" applyAlignment="0" applyProtection="0"/>
    <xf numFmtId="0" fontId="74" fillId="0" borderId="0" applyNumberFormat="0" applyFill="0" applyBorder="0" applyAlignment="0" applyProtection="0"/>
    <xf numFmtId="0" fontId="75" fillId="53" borderId="67" applyNumberFormat="0" applyAlignment="0" applyProtection="0"/>
    <xf numFmtId="0" fontId="76" fillId="0" borderId="72" applyNumberFormat="0" applyFill="0" applyAlignment="0" applyProtection="0"/>
    <xf numFmtId="0" fontId="77" fillId="54" borderId="0" applyNumberFormat="0" applyBorder="0" applyAlignment="0" applyProtection="0"/>
    <xf numFmtId="0" fontId="3" fillId="55" borderId="73" applyNumberFormat="0" applyFont="0" applyAlignment="0" applyProtection="0"/>
    <xf numFmtId="0" fontId="78" fillId="50" borderId="74" applyNumberFormat="0" applyAlignment="0" applyProtection="0"/>
    <xf numFmtId="0" fontId="79" fillId="0" borderId="0" applyNumberFormat="0" applyFill="0" applyBorder="0" applyAlignment="0" applyProtection="0"/>
    <xf numFmtId="0" fontId="80" fillId="0" borderId="75" applyNumberFormat="0" applyFill="0" applyAlignment="0" applyProtection="0"/>
    <xf numFmtId="0" fontId="81" fillId="0" borderId="0" applyNumberFormat="0" applyFill="0" applyBorder="0" applyAlignment="0" applyProtection="0"/>
    <xf numFmtId="0" fontId="4" fillId="0" borderId="0"/>
    <xf numFmtId="43" fontId="99" fillId="0" borderId="0" applyFont="0" applyFill="0" applyBorder="0" applyAlignment="0" applyProtection="0"/>
  </cellStyleXfs>
  <cellXfs count="724">
    <xf numFmtId="0" fontId="0" fillId="0" borderId="0" xfId="0"/>
    <xf numFmtId="0" fontId="22" fillId="0" borderId="0" xfId="41" applyFont="1"/>
    <xf numFmtId="0" fontId="31" fillId="0" borderId="0" xfId="41" applyFont="1" applyAlignment="1">
      <alignment horizontal="center"/>
    </xf>
    <xf numFmtId="0" fontId="22" fillId="0" borderId="0" xfId="41" applyFont="1" applyAlignment="1">
      <alignment horizontal="center"/>
    </xf>
    <xf numFmtId="0" fontId="31" fillId="0" borderId="0" xfId="41" applyFont="1"/>
    <xf numFmtId="3" fontId="31" fillId="0" borderId="0" xfId="41" applyNumberFormat="1" applyFont="1" applyAlignment="1">
      <alignment horizontal="center"/>
    </xf>
    <xf numFmtId="0" fontId="22" fillId="0" borderId="0" xfId="41" applyFont="1" applyAlignment="1">
      <alignment horizontal="left"/>
    </xf>
    <xf numFmtId="9" fontId="31" fillId="0" borderId="0" xfId="41" applyNumberFormat="1" applyFont="1" applyAlignment="1">
      <alignment horizontal="center"/>
    </xf>
    <xf numFmtId="0" fontId="30" fillId="0" borderId="0" xfId="41" applyFont="1"/>
    <xf numFmtId="0" fontId="22" fillId="0" borderId="0" xfId="38"/>
    <xf numFmtId="0" fontId="32" fillId="0" borderId="0" xfId="41" applyAlignment="1">
      <alignment horizontal="center"/>
    </xf>
    <xf numFmtId="167" fontId="31" fillId="0" borderId="0" xfId="41" applyNumberFormat="1" applyFont="1" applyAlignment="1">
      <alignment horizontal="center"/>
    </xf>
    <xf numFmtId="9" fontId="22" fillId="0" borderId="0" xfId="41" applyNumberFormat="1" applyFont="1" applyAlignment="1">
      <alignment horizontal="center"/>
    </xf>
    <xf numFmtId="167" fontId="31" fillId="0" borderId="0" xfId="41" applyNumberFormat="1" applyFont="1"/>
    <xf numFmtId="3" fontId="31" fillId="0" borderId="0" xfId="41" applyNumberFormat="1" applyFont="1"/>
    <xf numFmtId="0" fontId="30" fillId="0" borderId="0" xfId="41" applyFont="1" applyAlignment="1">
      <alignment horizontal="center"/>
    </xf>
    <xf numFmtId="169" fontId="30" fillId="0" borderId="0" xfId="41" applyNumberFormat="1" applyFont="1"/>
    <xf numFmtId="3" fontId="30" fillId="0" borderId="0" xfId="41" applyNumberFormat="1" applyFont="1" applyAlignment="1">
      <alignment horizontal="center"/>
    </xf>
    <xf numFmtId="0" fontId="32" fillId="0" borderId="0" xfId="41"/>
    <xf numFmtId="3" fontId="30" fillId="0" borderId="0" xfId="41" applyNumberFormat="1" applyFont="1"/>
    <xf numFmtId="169" fontId="30" fillId="0" borderId="0" xfId="41" applyNumberFormat="1" applyFont="1" applyAlignment="1">
      <alignment horizontal="center"/>
    </xf>
    <xf numFmtId="0" fontId="36" fillId="0" borderId="0" xfId="0" applyFont="1"/>
    <xf numFmtId="0" fontId="4" fillId="0" borderId="0" xfId="0" applyFont="1" applyAlignment="1">
      <alignment horizontal="left"/>
    </xf>
    <xf numFmtId="0" fontId="4" fillId="0" borderId="0" xfId="0" applyFont="1"/>
    <xf numFmtId="0" fontId="0" fillId="0" borderId="0" xfId="0" applyAlignment="1">
      <alignment horizontal="left"/>
    </xf>
    <xf numFmtId="0" fontId="41" fillId="0" borderId="0" xfId="0" applyFont="1" applyProtection="1">
      <protection hidden="1"/>
    </xf>
    <xf numFmtId="0" fontId="0" fillId="0" borderId="0" xfId="0" applyProtection="1">
      <protection hidden="1"/>
    </xf>
    <xf numFmtId="0" fontId="0" fillId="0" borderId="0" xfId="0" applyProtection="1">
      <protection locked="0"/>
    </xf>
    <xf numFmtId="3" fontId="25" fillId="0" borderId="0" xfId="0" applyNumberFormat="1" applyFont="1" applyAlignment="1" applyProtection="1">
      <alignment horizontal="center"/>
      <protection hidden="1"/>
    </xf>
    <xf numFmtId="0" fontId="4" fillId="0" borderId="0" xfId="0" applyFont="1" applyProtection="1">
      <protection hidden="1"/>
    </xf>
    <xf numFmtId="0" fontId="0" fillId="0" borderId="0" xfId="0" applyAlignment="1">
      <alignment horizontal="center"/>
    </xf>
    <xf numFmtId="0" fontId="30" fillId="0" borderId="0" xfId="41" applyFont="1" applyProtection="1">
      <protection hidden="1"/>
    </xf>
    <xf numFmtId="0" fontId="30" fillId="0" borderId="0" xfId="41" applyFont="1" applyAlignment="1" applyProtection="1">
      <alignment horizontal="left"/>
      <protection hidden="1"/>
    </xf>
    <xf numFmtId="0" fontId="30" fillId="0" borderId="0" xfId="41" applyFont="1" applyAlignment="1" applyProtection="1">
      <alignment horizontal="center"/>
      <protection hidden="1"/>
    </xf>
    <xf numFmtId="3" fontId="30" fillId="0" borderId="0" xfId="41" applyNumberFormat="1" applyFont="1" applyProtection="1">
      <protection hidden="1"/>
    </xf>
    <xf numFmtId="0" fontId="22" fillId="0" borderId="0" xfId="38" applyProtection="1">
      <protection hidden="1"/>
    </xf>
    <xf numFmtId="9" fontId="30" fillId="0" borderId="0" xfId="41" applyNumberFormat="1" applyFont="1" applyAlignment="1" applyProtection="1">
      <alignment horizontal="center"/>
      <protection hidden="1"/>
    </xf>
    <xf numFmtId="169" fontId="30" fillId="0" borderId="0" xfId="41" applyNumberFormat="1" applyFont="1" applyProtection="1">
      <protection hidden="1"/>
    </xf>
    <xf numFmtId="3" fontId="34" fillId="0" borderId="0" xfId="41" applyNumberFormat="1" applyFont="1" applyAlignment="1" applyProtection="1">
      <alignment horizontal="left"/>
      <protection hidden="1"/>
    </xf>
    <xf numFmtId="0" fontId="29" fillId="0" borderId="0" xfId="0" applyFont="1" applyProtection="1">
      <protection hidden="1"/>
    </xf>
    <xf numFmtId="3" fontId="34" fillId="0" borderId="0" xfId="41" applyNumberFormat="1" applyFont="1" applyProtection="1">
      <protection hidden="1"/>
    </xf>
    <xf numFmtId="3" fontId="30" fillId="0" borderId="0" xfId="41" applyNumberFormat="1" applyFont="1" applyAlignment="1" applyProtection="1">
      <alignment horizontal="left"/>
      <protection hidden="1"/>
    </xf>
    <xf numFmtId="0" fontId="24" fillId="0" borderId="0" xfId="0" applyFont="1" applyAlignment="1">
      <alignment vertical="center"/>
    </xf>
    <xf numFmtId="0" fontId="4" fillId="0" borderId="0" xfId="0" applyFont="1" applyAlignment="1">
      <alignment horizontal="right"/>
    </xf>
    <xf numFmtId="0" fontId="4" fillId="0" borderId="28" xfId="0" applyFont="1" applyBorder="1" applyProtection="1">
      <protection hidden="1"/>
    </xf>
    <xf numFmtId="0" fontId="41" fillId="0" borderId="0" xfId="0" applyFont="1" applyAlignment="1" applyProtection="1">
      <alignment horizontal="right"/>
      <protection hidden="1"/>
    </xf>
    <xf numFmtId="0" fontId="58" fillId="0" borderId="0" xfId="49" applyFont="1" applyAlignment="1">
      <alignment horizontal="left" vertical="top"/>
    </xf>
    <xf numFmtId="0" fontId="59" fillId="0" borderId="0" xfId="49" applyFont="1" applyAlignment="1">
      <alignment horizontal="left" vertical="top"/>
    </xf>
    <xf numFmtId="0" fontId="60" fillId="0" borderId="0" xfId="49" applyFont="1" applyAlignment="1">
      <alignment horizontal="left" vertical="top"/>
    </xf>
    <xf numFmtId="0" fontId="23" fillId="0" borderId="0" xfId="49" applyFont="1" applyAlignment="1">
      <alignment horizontal="left" vertical="top"/>
    </xf>
    <xf numFmtId="0" fontId="44" fillId="0" borderId="0" xfId="49" applyFont="1" applyAlignment="1">
      <alignment horizontal="left" vertical="top"/>
    </xf>
    <xf numFmtId="0" fontId="24" fillId="0" borderId="0" xfId="49" applyFont="1" applyAlignment="1">
      <alignment horizontal="left" vertical="top"/>
    </xf>
    <xf numFmtId="169" fontId="30" fillId="0" borderId="30" xfId="41" applyNumberFormat="1" applyFont="1" applyBorder="1" applyProtection="1">
      <protection hidden="1"/>
    </xf>
    <xf numFmtId="3" fontId="30" fillId="0" borderId="30" xfId="41" applyNumberFormat="1" applyFont="1" applyBorder="1" applyProtection="1">
      <protection hidden="1"/>
    </xf>
    <xf numFmtId="169" fontId="30" fillId="0" borderId="30" xfId="41" applyNumberFormat="1" applyFont="1" applyBorder="1" applyAlignment="1" applyProtection="1">
      <alignment horizontal="center"/>
      <protection hidden="1"/>
    </xf>
    <xf numFmtId="0" fontId="23" fillId="0" borderId="10" xfId="0" applyFont="1" applyBorder="1" applyProtection="1">
      <protection hidden="1"/>
    </xf>
    <xf numFmtId="0" fontId="4" fillId="0" borderId="19" xfId="0" applyFont="1" applyBorder="1" applyProtection="1">
      <protection hidden="1"/>
    </xf>
    <xf numFmtId="0" fontId="0" fillId="0" borderId="19" xfId="0" applyBorder="1" applyProtection="1">
      <protection hidden="1"/>
    </xf>
    <xf numFmtId="0" fontId="23" fillId="0" borderId="33" xfId="0" applyFont="1" applyBorder="1" applyProtection="1">
      <protection hidden="1"/>
    </xf>
    <xf numFmtId="0" fontId="23" fillId="0" borderId="19" xfId="0" applyFont="1" applyBorder="1" applyProtection="1">
      <protection hidden="1"/>
    </xf>
    <xf numFmtId="0" fontId="4" fillId="0" borderId="45" xfId="0" applyFont="1" applyBorder="1" applyProtection="1">
      <protection hidden="1"/>
    </xf>
    <xf numFmtId="0" fontId="23" fillId="0" borderId="33" xfId="0" applyFont="1" applyBorder="1" applyAlignment="1" applyProtection="1">
      <alignment horizontal="right"/>
      <protection hidden="1"/>
    </xf>
    <xf numFmtId="0" fontId="53" fillId="0" borderId="0" xfId="0" applyFont="1" applyAlignment="1" applyProtection="1">
      <alignment vertical="center"/>
      <protection hidden="1"/>
    </xf>
    <xf numFmtId="0" fontId="23" fillId="24" borderId="57" xfId="0" applyFont="1" applyFill="1" applyBorder="1" applyAlignment="1" applyProtection="1">
      <alignment horizontal="center" vertical="center" wrapText="1"/>
      <protection hidden="1"/>
    </xf>
    <xf numFmtId="0" fontId="23" fillId="0" borderId="60" xfId="0" applyFont="1" applyBorder="1" applyProtection="1">
      <protection hidden="1"/>
    </xf>
    <xf numFmtId="0" fontId="4" fillId="0" borderId="61" xfId="0" applyFont="1" applyBorder="1" applyProtection="1">
      <protection hidden="1"/>
    </xf>
    <xf numFmtId="0" fontId="23" fillId="0" borderId="61" xfId="0" applyFont="1" applyBorder="1" applyProtection="1">
      <protection hidden="1"/>
    </xf>
    <xf numFmtId="0" fontId="4" fillId="0" borderId="62" xfId="0" applyFont="1" applyBorder="1" applyProtection="1">
      <protection hidden="1"/>
    </xf>
    <xf numFmtId="0" fontId="4" fillId="0" borderId="30" xfId="0" applyFont="1" applyBorder="1" applyProtection="1">
      <protection hidden="1"/>
    </xf>
    <xf numFmtId="0" fontId="4" fillId="0" borderId="59" xfId="0" applyFont="1" applyBorder="1" applyProtection="1">
      <protection hidden="1"/>
    </xf>
    <xf numFmtId="0" fontId="4" fillId="0" borderId="46" xfId="0" applyFont="1" applyBorder="1" applyProtection="1">
      <protection hidden="1"/>
    </xf>
    <xf numFmtId="0" fontId="46" fillId="0" borderId="0" xfId="48" applyBorder="1" applyProtection="1">
      <protection hidden="1"/>
    </xf>
    <xf numFmtId="0" fontId="4" fillId="0" borderId="61" xfId="0" applyFont="1" applyBorder="1" applyAlignment="1" applyProtection="1">
      <alignment horizontal="center"/>
      <protection hidden="1"/>
    </xf>
    <xf numFmtId="0" fontId="4" fillId="0" borderId="28" xfId="0" applyFont="1" applyBorder="1" applyAlignment="1" applyProtection="1">
      <alignment vertical="center"/>
      <protection hidden="1"/>
    </xf>
    <xf numFmtId="0" fontId="4" fillId="0" borderId="0" xfId="0" applyFont="1" applyAlignment="1" applyProtection="1">
      <alignment horizontal="left" vertical="center"/>
      <protection hidden="1"/>
    </xf>
    <xf numFmtId="0" fontId="4" fillId="0" borderId="29" xfId="0" applyFont="1" applyBorder="1" applyProtection="1">
      <protection hidden="1"/>
    </xf>
    <xf numFmtId="0" fontId="0" fillId="0" borderId="61" xfId="0" applyBorder="1" applyProtection="1">
      <protection hidden="1"/>
    </xf>
    <xf numFmtId="0" fontId="4" fillId="0" borderId="26" xfId="0" applyFont="1" applyBorder="1" applyAlignment="1" applyProtection="1">
      <alignment vertical="center"/>
      <protection hidden="1"/>
    </xf>
    <xf numFmtId="0" fontId="0" fillId="0" borderId="27" xfId="0" applyBorder="1" applyProtection="1">
      <protection hidden="1"/>
    </xf>
    <xf numFmtId="0" fontId="0" fillId="0" borderId="58" xfId="0" applyBorder="1" applyProtection="1">
      <protection hidden="1"/>
    </xf>
    <xf numFmtId="0" fontId="0" fillId="0" borderId="28" xfId="0" applyBorder="1" applyProtection="1">
      <protection hidden="1"/>
    </xf>
    <xf numFmtId="0" fontId="0" fillId="0" borderId="46" xfId="0" applyBorder="1" applyProtection="1">
      <protection hidden="1"/>
    </xf>
    <xf numFmtId="0" fontId="0" fillId="0" borderId="29" xfId="0" applyBorder="1" applyProtection="1">
      <protection hidden="1"/>
    </xf>
    <xf numFmtId="0" fontId="0" fillId="0" borderId="30" xfId="0" applyBorder="1" applyProtection="1">
      <protection hidden="1"/>
    </xf>
    <xf numFmtId="0" fontId="0" fillId="0" borderId="59" xfId="0" applyBorder="1" applyProtection="1">
      <protection hidden="1"/>
    </xf>
    <xf numFmtId="0" fontId="0" fillId="0" borderId="26" xfId="0" applyBorder="1" applyAlignment="1" applyProtection="1">
      <alignment vertical="center"/>
      <protection hidden="1"/>
    </xf>
    <xf numFmtId="0" fontId="0" fillId="0" borderId="62" xfId="0" applyBorder="1" applyProtection="1">
      <protection hidden="1"/>
    </xf>
    <xf numFmtId="0" fontId="28" fillId="0" borderId="0" xfId="0" applyFont="1" applyAlignment="1" applyProtection="1">
      <alignment horizontal="center" vertical="center"/>
      <protection hidden="1"/>
    </xf>
    <xf numFmtId="0" fontId="45" fillId="0" borderId="0" xfId="0" applyFont="1" applyAlignment="1">
      <alignment vertical="center"/>
    </xf>
    <xf numFmtId="14" fontId="0" fillId="0" borderId="28" xfId="0" applyNumberFormat="1" applyBorder="1" applyProtection="1">
      <protection hidden="1"/>
    </xf>
    <xf numFmtId="0" fontId="3" fillId="0" borderId="0" xfId="54"/>
    <xf numFmtId="172" fontId="3" fillId="0" borderId="0" xfId="54" applyNumberFormat="1"/>
    <xf numFmtId="0" fontId="4" fillId="0" borderId="41" xfId="0" applyFont="1" applyBorder="1" applyAlignment="1" applyProtection="1">
      <alignment horizontal="left" vertical="center"/>
      <protection hidden="1"/>
    </xf>
    <xf numFmtId="0" fontId="4" fillId="0" borderId="40" xfId="0" applyFont="1" applyBorder="1" applyAlignment="1" applyProtection="1">
      <alignment horizontal="left" vertical="center"/>
      <protection hidden="1"/>
    </xf>
    <xf numFmtId="0" fontId="4" fillId="0" borderId="39" xfId="0" applyFont="1" applyBorder="1" applyAlignment="1" applyProtection="1">
      <alignment horizontal="left" vertical="center"/>
      <protection hidden="1"/>
    </xf>
    <xf numFmtId="0" fontId="24" fillId="0" borderId="0" xfId="49" applyFont="1" applyAlignment="1">
      <alignment horizontal="left" vertical="top" wrapText="1"/>
    </xf>
    <xf numFmtId="0" fontId="25" fillId="61" borderId="44" xfId="0" applyFont="1" applyFill="1" applyBorder="1" applyAlignment="1" applyProtection="1">
      <alignment horizontal="left"/>
      <protection hidden="1"/>
    </xf>
    <xf numFmtId="0" fontId="25" fillId="61" borderId="19" xfId="0" applyFont="1" applyFill="1" applyBorder="1" applyAlignment="1" applyProtection="1">
      <alignment horizontal="left"/>
      <protection hidden="1"/>
    </xf>
    <xf numFmtId="0" fontId="25" fillId="61" borderId="34" xfId="0" applyFont="1" applyFill="1" applyBorder="1" applyAlignment="1" applyProtection="1">
      <alignment horizontal="left"/>
      <protection hidden="1"/>
    </xf>
    <xf numFmtId="0" fontId="0" fillId="56" borderId="0" xfId="0" applyFill="1"/>
    <xf numFmtId="0" fontId="48" fillId="56" borderId="0" xfId="49" applyFont="1" applyFill="1" applyAlignment="1">
      <alignment horizontal="left" vertical="top"/>
    </xf>
    <xf numFmtId="0" fontId="51" fillId="56" borderId="0" xfId="0" applyFont="1" applyFill="1"/>
    <xf numFmtId="0" fontId="83" fillId="56" borderId="0" xfId="49" applyFont="1" applyFill="1" applyAlignment="1">
      <alignment horizontal="left" vertical="top"/>
    </xf>
    <xf numFmtId="0" fontId="0" fillId="56" borderId="0" xfId="0" applyFill="1" applyAlignment="1">
      <alignment horizontal="left" vertical="center"/>
    </xf>
    <xf numFmtId="0" fontId="61" fillId="56" borderId="0" xfId="49" applyFont="1" applyFill="1" applyAlignment="1">
      <alignment horizontal="left" vertical="top"/>
    </xf>
    <xf numFmtId="0" fontId="84" fillId="56" borderId="0" xfId="49" applyFont="1" applyFill="1" applyAlignment="1">
      <alignment horizontal="left" vertical="center"/>
    </xf>
    <xf numFmtId="0" fontId="85" fillId="56" borderId="0" xfId="48" applyFont="1" applyFill="1" applyBorder="1" applyAlignment="1">
      <alignment horizontal="left" vertical="center" indent="1"/>
    </xf>
    <xf numFmtId="0" fontId="86" fillId="56" borderId="0" xfId="0" applyFont="1" applyFill="1" applyAlignment="1">
      <alignment horizontal="right" vertical="center"/>
    </xf>
    <xf numFmtId="0" fontId="85" fillId="56" borderId="84" xfId="48" applyFont="1" applyFill="1" applyBorder="1" applyAlignment="1">
      <alignment horizontal="left" vertical="center" indent="1"/>
    </xf>
    <xf numFmtId="0" fontId="0" fillId="56" borderId="84" xfId="0" applyFill="1" applyBorder="1"/>
    <xf numFmtId="0" fontId="24" fillId="56" borderId="84" xfId="0" applyFont="1" applyFill="1" applyBorder="1" applyAlignment="1">
      <alignment horizontal="left" vertical="center"/>
    </xf>
    <xf numFmtId="0" fontId="44" fillId="56" borderId="83" xfId="0" applyFont="1" applyFill="1" applyBorder="1" applyAlignment="1">
      <alignment horizontal="left" vertical="center"/>
    </xf>
    <xf numFmtId="0" fontId="24" fillId="56" borderId="0" xfId="0" applyFont="1" applyFill="1" applyAlignment="1">
      <alignment horizontal="left" vertical="center"/>
    </xf>
    <xf numFmtId="0" fontId="44" fillId="56" borderId="0" xfId="0" applyFont="1" applyFill="1" applyAlignment="1">
      <alignment horizontal="left" vertical="center"/>
    </xf>
    <xf numFmtId="0" fontId="86" fillId="0" borderId="0" xfId="0" applyFont="1" applyAlignment="1">
      <alignment horizontal="right" vertical="center"/>
    </xf>
    <xf numFmtId="0" fontId="48" fillId="0" borderId="0" xfId="0" applyFont="1" applyAlignment="1" applyProtection="1">
      <alignment horizontal="left" vertical="center"/>
      <protection hidden="1"/>
    </xf>
    <xf numFmtId="0" fontId="42" fillId="57" borderId="0" xfId="41" applyFont="1" applyFill="1" applyAlignment="1" applyProtection="1">
      <alignment horizontal="left"/>
      <protection hidden="1"/>
    </xf>
    <xf numFmtId="167" fontId="42" fillId="57" borderId="0" xfId="41" applyNumberFormat="1" applyFont="1" applyFill="1" applyAlignment="1" applyProtection="1">
      <alignment horizontal="center"/>
      <protection hidden="1"/>
    </xf>
    <xf numFmtId="0" fontId="42" fillId="57" borderId="0" xfId="41" applyFont="1" applyFill="1" applyProtection="1">
      <protection hidden="1"/>
    </xf>
    <xf numFmtId="0" fontId="25" fillId="0" borderId="0" xfId="0" applyFont="1" applyAlignment="1" applyProtection="1">
      <alignment horizontal="center" wrapText="1"/>
      <protection hidden="1"/>
    </xf>
    <xf numFmtId="0" fontId="26" fillId="0" borderId="0" xfId="0" applyFont="1" applyAlignment="1" applyProtection="1">
      <alignment horizontal="center"/>
      <protection hidden="1"/>
    </xf>
    <xf numFmtId="0" fontId="4" fillId="0" borderId="0" xfId="0" applyFont="1" applyAlignment="1" applyProtection="1">
      <alignment horizontal="left"/>
      <protection hidden="1"/>
    </xf>
    <xf numFmtId="0" fontId="23" fillId="0" borderId="0" xfId="0" applyFont="1" applyAlignment="1" applyProtection="1">
      <alignment horizontal="center"/>
      <protection hidden="1"/>
    </xf>
    <xf numFmtId="2" fontId="0" fillId="0" borderId="0" xfId="0" applyNumberFormat="1" applyAlignment="1" applyProtection="1">
      <alignment horizontal="center"/>
      <protection hidden="1"/>
    </xf>
    <xf numFmtId="0" fontId="0" fillId="56" borderId="0" xfId="0" applyFill="1" applyProtection="1">
      <protection hidden="1"/>
    </xf>
    <xf numFmtId="0" fontId="83" fillId="56" borderId="0" xfId="49" applyFont="1" applyFill="1" applyAlignment="1" applyProtection="1">
      <alignment horizontal="left" vertical="top"/>
      <protection hidden="1"/>
    </xf>
    <xf numFmtId="0" fontId="51" fillId="56" borderId="0" xfId="0" applyFont="1" applyFill="1" applyProtection="1">
      <protection hidden="1"/>
    </xf>
    <xf numFmtId="0" fontId="48" fillId="56" borderId="0" xfId="49" applyFont="1" applyFill="1" applyAlignment="1" applyProtection="1">
      <alignment horizontal="left" vertical="top"/>
      <protection hidden="1"/>
    </xf>
    <xf numFmtId="0" fontId="41" fillId="56" borderId="0" xfId="0" applyFont="1" applyFill="1" applyProtection="1">
      <protection hidden="1"/>
    </xf>
    <xf numFmtId="0" fontId="22" fillId="0" borderId="0" xfId="0" applyFont="1" applyAlignment="1" applyProtection="1">
      <alignment horizontal="center"/>
      <protection hidden="1"/>
    </xf>
    <xf numFmtId="0" fontId="48" fillId="56" borderId="0" xfId="0" applyFont="1" applyFill="1" applyAlignment="1" applyProtection="1">
      <alignment horizontal="left"/>
      <protection hidden="1"/>
    </xf>
    <xf numFmtId="0" fontId="41" fillId="56" borderId="0" xfId="0" applyFont="1" applyFill="1" applyAlignment="1" applyProtection="1">
      <alignment horizontal="center"/>
      <protection hidden="1"/>
    </xf>
    <xf numFmtId="0" fontId="26" fillId="0" borderId="0" xfId="0" applyFont="1" applyProtection="1">
      <protection hidden="1"/>
    </xf>
    <xf numFmtId="0" fontId="24" fillId="0" borderId="0" xfId="0" applyFont="1" applyAlignment="1">
      <alignment horizontal="right"/>
    </xf>
    <xf numFmtId="0" fontId="4" fillId="0" borderId="0" xfId="0" applyFont="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wrapText="1"/>
    </xf>
    <xf numFmtId="0" fontId="22" fillId="56" borderId="0" xfId="0" applyFont="1" applyFill="1" applyAlignment="1" applyProtection="1">
      <alignment horizontal="center"/>
      <protection hidden="1"/>
    </xf>
    <xf numFmtId="0" fontId="22" fillId="56" borderId="0" xfId="0" applyFont="1" applyFill="1" applyProtection="1">
      <protection hidden="1"/>
    </xf>
    <xf numFmtId="0" fontId="28" fillId="56" borderId="0" xfId="0" applyFont="1" applyFill="1" applyAlignment="1" applyProtection="1">
      <alignment horizontal="left" indent="1"/>
      <protection hidden="1"/>
    </xf>
    <xf numFmtId="0" fontId="38" fillId="56" borderId="0" xfId="0" applyFont="1" applyFill="1" applyProtection="1">
      <protection hidden="1"/>
    </xf>
    <xf numFmtId="0" fontId="28" fillId="56" borderId="0" xfId="0" applyFont="1" applyFill="1" applyAlignment="1" applyProtection="1">
      <alignment horizontal="right"/>
      <protection hidden="1"/>
    </xf>
    <xf numFmtId="0" fontId="35" fillId="56" borderId="0" xfId="0" applyFont="1" applyFill="1" applyProtection="1">
      <protection hidden="1"/>
    </xf>
    <xf numFmtId="0" fontId="4" fillId="0" borderId="0" xfId="0" applyFont="1" applyAlignment="1">
      <alignment horizontal="center"/>
    </xf>
    <xf numFmtId="2" fontId="0" fillId="0" borderId="64" xfId="0" applyNumberFormat="1" applyBorder="1" applyAlignment="1" applyProtection="1">
      <alignment horizontal="center"/>
      <protection hidden="1"/>
    </xf>
    <xf numFmtId="0" fontId="48" fillId="56" borderId="0" xfId="0" applyFont="1" applyFill="1" applyAlignment="1" applyProtection="1">
      <alignment horizontal="left" vertical="center"/>
      <protection hidden="1"/>
    </xf>
    <xf numFmtId="0" fontId="42" fillId="0" borderId="0" xfId="41" applyFont="1" applyAlignment="1" applyProtection="1">
      <alignment horizontal="left"/>
      <protection hidden="1"/>
    </xf>
    <xf numFmtId="167" fontId="42" fillId="0" borderId="0" xfId="41" applyNumberFormat="1" applyFont="1" applyAlignment="1" applyProtection="1">
      <alignment horizontal="center"/>
      <protection hidden="1"/>
    </xf>
    <xf numFmtId="0" fontId="42" fillId="0" borderId="0" xfId="41" applyFont="1" applyProtection="1">
      <protection hidden="1"/>
    </xf>
    <xf numFmtId="0" fontId="25" fillId="0" borderId="0" xfId="0" applyFont="1" applyAlignment="1" applyProtection="1">
      <alignment horizontal="center"/>
      <protection hidden="1"/>
    </xf>
    <xf numFmtId="0" fontId="87" fillId="0" borderId="0" xfId="0" applyFont="1" applyAlignment="1" applyProtection="1">
      <alignment horizontal="left" vertical="center"/>
      <protection hidden="1"/>
    </xf>
    <xf numFmtId="0" fontId="87" fillId="0" borderId="0" xfId="0" applyFont="1" applyAlignment="1" applyProtection="1">
      <alignment horizontal="right" vertical="center"/>
      <protection hidden="1"/>
    </xf>
    <xf numFmtId="0" fontId="87" fillId="0" borderId="0" xfId="0" applyFont="1" applyAlignment="1" applyProtection="1">
      <alignment horizontal="left" vertical="center" indent="1"/>
      <protection hidden="1"/>
    </xf>
    <xf numFmtId="0" fontId="48" fillId="56" borderId="0" xfId="0" applyFont="1" applyFill="1" applyAlignment="1" applyProtection="1">
      <alignment vertical="center"/>
      <protection hidden="1"/>
    </xf>
    <xf numFmtId="172" fontId="3" fillId="0" borderId="0" xfId="54" applyNumberFormat="1" applyAlignment="1">
      <alignment horizontal="left"/>
    </xf>
    <xf numFmtId="0" fontId="3" fillId="0" borderId="0" xfId="54" applyAlignment="1">
      <alignment horizontal="left"/>
    </xf>
    <xf numFmtId="0" fontId="2" fillId="0" borderId="0" xfId="54" applyFont="1" applyAlignment="1">
      <alignment horizontal="left"/>
    </xf>
    <xf numFmtId="0" fontId="1" fillId="0" borderId="0" xfId="54" applyFont="1" applyAlignment="1">
      <alignment horizontal="left"/>
    </xf>
    <xf numFmtId="0" fontId="23" fillId="0" borderId="0" xfId="0" applyFont="1"/>
    <xf numFmtId="0" fontId="89" fillId="0" borderId="0" xfId="0" applyFont="1" applyAlignment="1">
      <alignment horizontal="right"/>
    </xf>
    <xf numFmtId="0" fontId="0" fillId="62" borderId="0" xfId="0" applyFill="1"/>
    <xf numFmtId="0" fontId="4" fillId="62" borderId="0" xfId="0" applyFont="1" applyFill="1"/>
    <xf numFmtId="0" fontId="89" fillId="62" borderId="0" xfId="0" applyFont="1" applyFill="1" applyAlignment="1">
      <alignment horizontal="right"/>
    </xf>
    <xf numFmtId="0" fontId="0" fillId="0" borderId="33" xfId="0" applyBorder="1"/>
    <xf numFmtId="0" fontId="0" fillId="0" borderId="45" xfId="0" applyBorder="1"/>
    <xf numFmtId="0" fontId="0" fillId="0" borderId="19" xfId="0" applyBorder="1" applyAlignment="1">
      <alignment vertical="center"/>
    </xf>
    <xf numFmtId="0" fontId="0" fillId="0" borderId="33" xfId="0" applyBorder="1" applyAlignment="1">
      <alignment vertical="center"/>
    </xf>
    <xf numFmtId="0" fontId="0" fillId="0" borderId="45" xfId="0" applyBorder="1" applyAlignment="1">
      <alignment vertical="center"/>
    </xf>
    <xf numFmtId="0" fontId="0" fillId="0" borderId="10" xfId="0" applyBorder="1" applyAlignment="1">
      <alignment vertical="center"/>
    </xf>
    <xf numFmtId="0" fontId="4" fillId="0" borderId="19" xfId="0" applyFont="1" applyBorder="1" applyAlignment="1">
      <alignment vertical="center"/>
    </xf>
    <xf numFmtId="0" fontId="0" fillId="0" borderId="10" xfId="0" applyBorder="1" applyAlignment="1">
      <alignment horizontal="left" vertical="center"/>
    </xf>
    <xf numFmtId="0" fontId="0" fillId="0" borderId="33" xfId="0" applyBorder="1" applyAlignment="1">
      <alignment horizontal="left" vertical="center"/>
    </xf>
    <xf numFmtId="0" fontId="4" fillId="61" borderId="10" xfId="0" applyFont="1" applyFill="1" applyBorder="1" applyAlignment="1">
      <alignment horizontal="left" vertical="center"/>
    </xf>
    <xf numFmtId="0" fontId="4" fillId="0" borderId="10" xfId="0" applyFont="1" applyBorder="1" applyAlignment="1">
      <alignment vertical="center" wrapText="1"/>
    </xf>
    <xf numFmtId="0" fontId="51" fillId="59" borderId="0" xfId="0" applyFont="1" applyFill="1"/>
    <xf numFmtId="0" fontId="4" fillId="0" borderId="19" xfId="0" applyFont="1" applyBorder="1" applyAlignment="1">
      <alignment horizontal="left" vertical="center"/>
    </xf>
    <xf numFmtId="0" fontId="0" fillId="0" borderId="17" xfId="0" applyBorder="1" applyAlignment="1">
      <alignment horizontal="left" vertical="center"/>
    </xf>
    <xf numFmtId="0" fontId="24" fillId="0" borderId="0" xfId="0" applyFont="1"/>
    <xf numFmtId="0" fontId="87" fillId="0" borderId="0" xfId="0" applyFont="1" applyAlignment="1">
      <alignment horizontal="center" vertical="center"/>
    </xf>
    <xf numFmtId="3" fontId="27" fillId="61" borderId="23" xfId="0" applyNumberFormat="1" applyFont="1" applyFill="1" applyBorder="1" applyAlignment="1" applyProtection="1">
      <alignment horizontal="center" vertical="center" wrapText="1"/>
      <protection hidden="1"/>
    </xf>
    <xf numFmtId="0" fontId="47" fillId="63" borderId="41" xfId="0" applyFont="1" applyFill="1" applyBorder="1" applyAlignment="1" applyProtection="1">
      <alignment horizontal="left"/>
      <protection hidden="1"/>
    </xf>
    <xf numFmtId="0" fontId="47" fillId="63" borderId="40" xfId="0" applyFont="1" applyFill="1" applyBorder="1" applyAlignment="1" applyProtection="1">
      <alignment horizontal="left"/>
      <protection hidden="1"/>
    </xf>
    <xf numFmtId="0" fontId="47" fillId="63" borderId="39" xfId="0" applyFont="1" applyFill="1" applyBorder="1" applyAlignment="1" applyProtection="1">
      <alignment horizontal="left"/>
      <protection hidden="1"/>
    </xf>
    <xf numFmtId="3" fontId="91" fillId="0" borderId="10" xfId="41" applyNumberFormat="1" applyFont="1" applyBorder="1" applyAlignment="1" applyProtection="1">
      <alignment horizontal="center"/>
      <protection hidden="1"/>
    </xf>
    <xf numFmtId="0" fontId="91" fillId="0" borderId="11" xfId="41" applyFont="1" applyBorder="1" applyAlignment="1" applyProtection="1">
      <alignment horizontal="left"/>
      <protection hidden="1"/>
    </xf>
    <xf numFmtId="0" fontId="34" fillId="0" borderId="54" xfId="41" applyFont="1" applyBorder="1" applyAlignment="1" applyProtection="1">
      <alignment horizontal="centerContinuous" vertical="center"/>
      <protection hidden="1"/>
    </xf>
    <xf numFmtId="0" fontId="30" fillId="0" borderId="18" xfId="41" applyFont="1" applyBorder="1" applyAlignment="1" applyProtection="1">
      <alignment horizontal="centerContinuous" vertical="center"/>
      <protection hidden="1"/>
    </xf>
    <xf numFmtId="0" fontId="4" fillId="0" borderId="10" xfId="0" applyFont="1" applyBorder="1" applyProtection="1">
      <protection hidden="1"/>
    </xf>
    <xf numFmtId="166" fontId="27" fillId="60" borderId="10" xfId="41" applyNumberFormat="1" applyFont="1" applyFill="1" applyBorder="1" applyAlignment="1" applyProtection="1">
      <alignment horizontal="center"/>
      <protection hidden="1"/>
    </xf>
    <xf numFmtId="164" fontId="27" fillId="60" borderId="10" xfId="41" applyNumberFormat="1" applyFont="1" applyFill="1" applyBorder="1" applyAlignment="1" applyProtection="1">
      <alignment horizontal="center" vertical="center"/>
      <protection hidden="1"/>
    </xf>
    <xf numFmtId="0" fontId="34" fillId="0" borderId="0" xfId="41" applyFont="1" applyAlignment="1" applyProtection="1">
      <alignment horizontal="left"/>
      <protection hidden="1"/>
    </xf>
    <xf numFmtId="0" fontId="34" fillId="0" borderId="0" xfId="41" applyFont="1" applyProtection="1">
      <protection hidden="1"/>
    </xf>
    <xf numFmtId="170" fontId="30" fillId="0" borderId="0" xfId="41" applyNumberFormat="1" applyFont="1" applyAlignment="1" applyProtection="1">
      <alignment horizontal="center"/>
      <protection hidden="1"/>
    </xf>
    <xf numFmtId="170" fontId="34" fillId="0" borderId="0" xfId="41" applyNumberFormat="1" applyFont="1" applyAlignment="1" applyProtection="1">
      <alignment horizontal="center"/>
      <protection hidden="1"/>
    </xf>
    <xf numFmtId="169" fontId="30" fillId="0" borderId="0" xfId="41" applyNumberFormat="1" applyFont="1" applyAlignment="1" applyProtection="1">
      <alignment horizontal="left"/>
      <protection hidden="1"/>
    </xf>
    <xf numFmtId="0" fontId="32" fillId="0" borderId="0" xfId="41" applyProtection="1">
      <protection hidden="1"/>
    </xf>
    <xf numFmtId="168" fontId="30" fillId="0" borderId="0" xfId="41" applyNumberFormat="1" applyFont="1" applyAlignment="1" applyProtection="1">
      <alignment horizontal="center"/>
      <protection hidden="1"/>
    </xf>
    <xf numFmtId="0" fontId="30" fillId="0" borderId="27" xfId="41" applyFont="1" applyBorder="1" applyAlignment="1">
      <alignment horizontal="left"/>
    </xf>
    <xf numFmtId="0" fontId="30" fillId="0" borderId="0" xfId="41" applyFont="1" applyAlignment="1">
      <alignment horizontal="left"/>
    </xf>
    <xf numFmtId="0" fontId="34" fillId="0" borderId="10" xfId="41" applyFont="1" applyBorder="1" applyAlignment="1" applyProtection="1">
      <alignment horizontal="centerContinuous" vertical="center"/>
      <protection hidden="1"/>
    </xf>
    <xf numFmtId="0" fontId="91" fillId="61" borderId="10" xfId="41" applyFont="1" applyFill="1" applyBorder="1" applyAlignment="1" applyProtection="1">
      <alignment horizontal="left"/>
      <protection hidden="1"/>
    </xf>
    <xf numFmtId="169" fontId="91" fillId="61" borderId="10" xfId="41" applyNumberFormat="1" applyFont="1" applyFill="1" applyBorder="1" applyAlignment="1" applyProtection="1">
      <alignment horizontal="center"/>
      <protection hidden="1"/>
    </xf>
    <xf numFmtId="3" fontId="91" fillId="61" borderId="10" xfId="41" applyNumberFormat="1" applyFont="1" applyFill="1" applyBorder="1" applyAlignment="1" applyProtection="1">
      <alignment horizontal="center"/>
      <protection hidden="1"/>
    </xf>
    <xf numFmtId="0" fontId="94" fillId="59" borderId="11" xfId="41" applyFont="1" applyFill="1" applyBorder="1" applyAlignment="1" applyProtection="1">
      <alignment horizontal="left"/>
      <protection hidden="1"/>
    </xf>
    <xf numFmtId="3" fontId="94" fillId="59" borderId="10" xfId="41" applyNumberFormat="1" applyFont="1" applyFill="1" applyBorder="1" applyAlignment="1" applyProtection="1">
      <alignment horizontal="center" wrapText="1"/>
      <protection hidden="1"/>
    </xf>
    <xf numFmtId="0" fontId="95" fillId="60" borderId="12" xfId="41" applyFont="1" applyFill="1" applyBorder="1" applyAlignment="1" applyProtection="1">
      <alignment horizontal="left"/>
      <protection hidden="1"/>
    </xf>
    <xf numFmtId="3" fontId="95" fillId="60" borderId="13" xfId="41" applyNumberFormat="1" applyFont="1" applyFill="1" applyBorder="1" applyAlignment="1" applyProtection="1">
      <alignment horizontal="center"/>
      <protection hidden="1"/>
    </xf>
    <xf numFmtId="0" fontId="95" fillId="60" borderId="13" xfId="41" applyFont="1" applyFill="1" applyBorder="1" applyAlignment="1" applyProtection="1">
      <alignment horizontal="center"/>
      <protection hidden="1"/>
    </xf>
    <xf numFmtId="0" fontId="94" fillId="59" borderId="10" xfId="41" applyFont="1" applyFill="1" applyBorder="1" applyAlignment="1" applyProtection="1">
      <alignment horizontal="left"/>
      <protection hidden="1"/>
    </xf>
    <xf numFmtId="0" fontId="28" fillId="60" borderId="10" xfId="41" applyFont="1" applyFill="1" applyBorder="1" applyAlignment="1" applyProtection="1">
      <alignment horizontal="left"/>
      <protection hidden="1"/>
    </xf>
    <xf numFmtId="3" fontId="28" fillId="60" borderId="10" xfId="41" applyNumberFormat="1" applyFont="1" applyFill="1" applyBorder="1" applyAlignment="1" applyProtection="1">
      <alignment horizontal="center"/>
      <protection hidden="1"/>
    </xf>
    <xf numFmtId="166" fontId="25" fillId="61" borderId="10" xfId="41" applyNumberFormat="1" applyFont="1" applyFill="1" applyBorder="1" applyAlignment="1" applyProtection="1">
      <alignment horizontal="center"/>
      <protection hidden="1"/>
    </xf>
    <xf numFmtId="3" fontId="91" fillId="0" borderId="10" xfId="41" applyNumberFormat="1" applyFont="1" applyBorder="1" applyAlignment="1" applyProtection="1">
      <alignment horizontal="left"/>
      <protection hidden="1"/>
    </xf>
    <xf numFmtId="164" fontId="25" fillId="61" borderId="10" xfId="41" applyNumberFormat="1" applyFont="1" applyFill="1" applyBorder="1" applyAlignment="1" applyProtection="1">
      <alignment horizontal="center" vertical="center"/>
      <protection hidden="1"/>
    </xf>
    <xf numFmtId="0" fontId="49" fillId="57" borderId="50" xfId="41" applyFont="1" applyFill="1" applyBorder="1" applyAlignment="1" applyProtection="1">
      <alignment horizontal="centerContinuous" vertical="center"/>
      <protection hidden="1"/>
    </xf>
    <xf numFmtId="0" fontId="83" fillId="57" borderId="25" xfId="41" applyFont="1" applyFill="1" applyBorder="1" applyAlignment="1" applyProtection="1">
      <alignment horizontal="centerContinuous" vertical="center"/>
      <protection hidden="1"/>
    </xf>
    <xf numFmtId="0" fontId="44" fillId="0" borderId="0" xfId="0" applyFont="1" applyAlignment="1">
      <alignment vertical="center"/>
    </xf>
    <xf numFmtId="0" fontId="96" fillId="61" borderId="85" xfId="0" applyFont="1" applyFill="1" applyBorder="1" applyAlignment="1" applyProtection="1">
      <alignment horizontal="center" vertical="center"/>
      <protection hidden="1"/>
    </xf>
    <xf numFmtId="0" fontId="27" fillId="61" borderId="23" xfId="0" applyFont="1" applyFill="1" applyBorder="1" applyAlignment="1" applyProtection="1">
      <alignment horizontal="center" vertical="center" wrapText="1"/>
      <protection hidden="1"/>
    </xf>
    <xf numFmtId="2" fontId="0" fillId="0" borderId="10" xfId="0" applyNumberFormat="1" applyBorder="1" applyAlignment="1" applyProtection="1">
      <alignment horizontal="center"/>
      <protection hidden="1"/>
    </xf>
    <xf numFmtId="0" fontId="91" fillId="64" borderId="10" xfId="41" applyFont="1" applyFill="1" applyBorder="1" applyAlignment="1" applyProtection="1">
      <alignment horizontal="center"/>
      <protection hidden="1"/>
    </xf>
    <xf numFmtId="3" fontId="26" fillId="0" borderId="0" xfId="0" applyNumberFormat="1" applyFont="1" applyAlignment="1" applyProtection="1">
      <alignment horizontal="center"/>
      <protection hidden="1"/>
    </xf>
    <xf numFmtId="3" fontId="30" fillId="0" borderId="46" xfId="41" applyNumberFormat="1" applyFont="1" applyBorder="1" applyAlignment="1" applyProtection="1">
      <alignment horizontal="center"/>
      <protection hidden="1"/>
    </xf>
    <xf numFmtId="3" fontId="30" fillId="0" borderId="59" xfId="41" applyNumberFormat="1" applyFont="1" applyBorder="1" applyAlignment="1" applyProtection="1">
      <alignment horizontal="center"/>
      <protection hidden="1"/>
    </xf>
    <xf numFmtId="0" fontId="94" fillId="59" borderId="10" xfId="41" applyFont="1" applyFill="1" applyBorder="1" applyAlignment="1" applyProtection="1">
      <alignment horizontal="center" wrapText="1"/>
      <protection hidden="1"/>
    </xf>
    <xf numFmtId="169" fontId="98" fillId="60" borderId="10" xfId="41" applyNumberFormat="1" applyFont="1" applyFill="1" applyBorder="1" applyAlignment="1" applyProtection="1">
      <alignment horizontal="center"/>
      <protection hidden="1"/>
    </xf>
    <xf numFmtId="3" fontId="30" fillId="0" borderId="10" xfId="41" applyNumberFormat="1" applyFont="1" applyBorder="1" applyAlignment="1" applyProtection="1">
      <alignment horizontal="centerContinuous" vertical="center"/>
      <protection hidden="1"/>
    </xf>
    <xf numFmtId="0" fontId="30" fillId="0" borderId="10" xfId="41" applyFont="1" applyBorder="1" applyAlignment="1" applyProtection="1">
      <alignment horizontal="centerContinuous" vertical="center"/>
      <protection hidden="1"/>
    </xf>
    <xf numFmtId="0" fontId="27" fillId="0" borderId="0" xfId="0" applyFont="1" applyAlignment="1" applyProtection="1">
      <alignment horizontal="center" vertical="center" wrapText="1"/>
      <protection locked="0" hidden="1"/>
    </xf>
    <xf numFmtId="0" fontId="27" fillId="0" borderId="0" xfId="0" applyFont="1" applyAlignment="1" applyProtection="1">
      <alignment horizontal="center" vertical="center" wrapText="1"/>
      <protection locked="0"/>
    </xf>
    <xf numFmtId="3" fontId="27" fillId="0" borderId="27" xfId="0" applyNumberFormat="1" applyFont="1" applyBorder="1" applyAlignment="1" applyProtection="1">
      <alignment horizontal="center" vertical="center" wrapText="1"/>
      <protection hidden="1"/>
    </xf>
    <xf numFmtId="175" fontId="22" fillId="0" borderId="0" xfId="97" applyNumberFormat="1" applyFont="1" applyBorder="1" applyAlignment="1">
      <alignment horizontal="center"/>
    </xf>
    <xf numFmtId="0" fontId="47" fillId="56" borderId="0" xfId="0" applyFont="1" applyFill="1" applyAlignment="1" applyProtection="1">
      <alignment wrapText="1"/>
      <protection hidden="1"/>
    </xf>
    <xf numFmtId="0" fontId="44" fillId="0" borderId="0" xfId="49" applyFont="1" applyAlignment="1">
      <alignment horizontal="left" vertical="top" indent="2"/>
    </xf>
    <xf numFmtId="0" fontId="43" fillId="0" borderId="0" xfId="49" applyFont="1" applyAlignment="1">
      <alignment horizontal="left" vertical="top"/>
    </xf>
    <xf numFmtId="0" fontId="0" fillId="0" borderId="0" xfId="0" applyAlignment="1">
      <alignment vertical="center"/>
    </xf>
    <xf numFmtId="0" fontId="4" fillId="0" borderId="0" xfId="0" applyFont="1" applyAlignment="1">
      <alignment horizontal="right" indent="1"/>
    </xf>
    <xf numFmtId="0" fontId="0" fillId="0" borderId="0" xfId="0" applyAlignment="1">
      <alignment horizontal="right" indent="1"/>
    </xf>
    <xf numFmtId="0" fontId="86" fillId="56" borderId="0" xfId="0" applyFont="1" applyFill="1" applyAlignment="1">
      <alignment horizontal="left" vertical="center"/>
    </xf>
    <xf numFmtId="0" fontId="84" fillId="56" borderId="0" xfId="49" applyFont="1" applyFill="1" applyAlignment="1">
      <alignment horizontal="left" vertical="center" indent="1"/>
    </xf>
    <xf numFmtId="0" fontId="86" fillId="56" borderId="0" xfId="0" applyFont="1" applyFill="1" applyAlignment="1">
      <alignment horizontal="right" vertical="center" indent="1"/>
    </xf>
    <xf numFmtId="0" fontId="87" fillId="66" borderId="85" xfId="0" applyFont="1" applyFill="1" applyBorder="1" applyAlignment="1" applyProtection="1">
      <alignment horizontal="center" vertical="center"/>
      <protection hidden="1"/>
    </xf>
    <xf numFmtId="0" fontId="27" fillId="61" borderId="77" xfId="0" applyFont="1" applyFill="1" applyBorder="1" applyAlignment="1">
      <alignment horizontal="center" vertical="center"/>
    </xf>
    <xf numFmtId="0" fontId="27" fillId="66" borderId="23" xfId="0" applyFont="1" applyFill="1" applyBorder="1" applyAlignment="1" applyProtection="1">
      <alignment horizontal="left" vertical="center"/>
      <protection locked="0"/>
    </xf>
    <xf numFmtId="0" fontId="88" fillId="67" borderId="30" xfId="0" applyFont="1" applyFill="1" applyBorder="1" applyAlignment="1" applyProtection="1">
      <alignment horizontal="left" vertical="center"/>
      <protection hidden="1"/>
    </xf>
    <xf numFmtId="0" fontId="48" fillId="67" borderId="30" xfId="0" applyFont="1" applyFill="1" applyBorder="1" applyAlignment="1" applyProtection="1">
      <alignment horizontal="left" vertical="center"/>
      <protection hidden="1"/>
    </xf>
    <xf numFmtId="0" fontId="0" fillId="67" borderId="30" xfId="0" applyFill="1" applyBorder="1" applyProtection="1">
      <protection hidden="1"/>
    </xf>
    <xf numFmtId="0" fontId="27" fillId="66" borderId="23" xfId="0" applyFont="1" applyFill="1" applyBorder="1" applyAlignment="1" applyProtection="1">
      <alignment horizontal="center" vertical="center"/>
      <protection locked="0"/>
    </xf>
    <xf numFmtId="0" fontId="27" fillId="66" borderId="23" xfId="0" applyFont="1" applyFill="1" applyBorder="1" applyAlignment="1" applyProtection="1">
      <alignment horizontal="center" vertical="center" wrapText="1"/>
      <protection locked="0"/>
    </xf>
    <xf numFmtId="170" fontId="27" fillId="66" borderId="23" xfId="0" applyNumberFormat="1" applyFont="1" applyFill="1" applyBorder="1" applyAlignment="1" applyProtection="1">
      <alignment horizontal="center" vertical="center" wrapText="1"/>
      <protection locked="0"/>
    </xf>
    <xf numFmtId="3" fontId="27" fillId="66" borderId="23" xfId="0" applyNumberFormat="1" applyFont="1" applyFill="1" applyBorder="1" applyAlignment="1" applyProtection="1">
      <alignment horizontal="center" vertical="center" wrapText="1"/>
      <protection locked="0"/>
    </xf>
    <xf numFmtId="3" fontId="27" fillId="61" borderId="86" xfId="0" applyNumberFormat="1" applyFont="1" applyFill="1" applyBorder="1" applyAlignment="1" applyProtection="1">
      <alignment horizontal="center" vertical="center" wrapText="1"/>
      <protection hidden="1"/>
    </xf>
    <xf numFmtId="0" fontId="27" fillId="67" borderId="30" xfId="0" applyFont="1" applyFill="1" applyBorder="1" applyProtection="1">
      <protection hidden="1"/>
    </xf>
    <xf numFmtId="0" fontId="27" fillId="61" borderId="22" xfId="0" applyFont="1" applyFill="1" applyBorder="1" applyAlignment="1" applyProtection="1">
      <alignment horizontal="center" vertical="center" wrapText="1"/>
      <protection hidden="1"/>
    </xf>
    <xf numFmtId="0" fontId="101" fillId="61" borderId="23" xfId="0" applyFont="1" applyFill="1" applyBorder="1" applyAlignment="1" applyProtection="1">
      <alignment horizontal="center" vertical="center" wrapText="1"/>
      <protection hidden="1"/>
    </xf>
    <xf numFmtId="3" fontId="101" fillId="61" borderId="23" xfId="0" applyNumberFormat="1" applyFont="1" applyFill="1" applyBorder="1" applyAlignment="1" applyProtection="1">
      <alignment horizontal="center" vertical="center" wrapText="1"/>
      <protection hidden="1"/>
    </xf>
    <xf numFmtId="0" fontId="27" fillId="66" borderId="23" xfId="0" applyFont="1" applyFill="1" applyBorder="1" applyAlignment="1" applyProtection="1">
      <alignment horizontal="center" vertical="center" wrapText="1"/>
      <protection locked="0" hidden="1"/>
    </xf>
    <xf numFmtId="0" fontId="47" fillId="56" borderId="87" xfId="0" applyFont="1" applyFill="1" applyBorder="1" applyAlignment="1" applyProtection="1">
      <alignment vertical="center" wrapText="1"/>
      <protection hidden="1"/>
    </xf>
    <xf numFmtId="0" fontId="47" fillId="56" borderId="16" xfId="0" applyFont="1" applyFill="1" applyBorder="1" applyAlignment="1" applyProtection="1">
      <alignment vertical="center" wrapText="1"/>
      <protection hidden="1"/>
    </xf>
    <xf numFmtId="0" fontId="47" fillId="56" borderId="38" xfId="0" applyFont="1" applyFill="1" applyBorder="1" applyAlignment="1" applyProtection="1">
      <alignment vertical="center" wrapText="1"/>
      <protection hidden="1"/>
    </xf>
    <xf numFmtId="0" fontId="47" fillId="56" borderId="53" xfId="0" applyFont="1" applyFill="1" applyBorder="1" applyAlignment="1" applyProtection="1">
      <alignment vertical="center" wrapText="1"/>
      <protection hidden="1"/>
    </xf>
    <xf numFmtId="0" fontId="47" fillId="56" borderId="56" xfId="0" applyFont="1" applyFill="1" applyBorder="1" applyAlignment="1" applyProtection="1">
      <alignment horizontal="left" vertical="center" wrapText="1"/>
      <protection hidden="1"/>
    </xf>
    <xf numFmtId="0" fontId="47" fillId="56" borderId="82" xfId="0" applyFont="1" applyFill="1" applyBorder="1" applyAlignment="1" applyProtection="1">
      <alignment vertical="center" wrapText="1"/>
      <protection hidden="1"/>
    </xf>
    <xf numFmtId="0" fontId="47" fillId="56" borderId="76" xfId="0" applyFont="1" applyFill="1" applyBorder="1" applyAlignment="1" applyProtection="1">
      <alignment horizontal="left" vertical="center" wrapText="1"/>
      <protection hidden="1"/>
    </xf>
    <xf numFmtId="0" fontId="47" fillId="56" borderId="81" xfId="0" applyFont="1" applyFill="1" applyBorder="1" applyAlignment="1" applyProtection="1">
      <alignment vertical="center" wrapText="1"/>
      <protection hidden="1"/>
    </xf>
    <xf numFmtId="0" fontId="47" fillId="56" borderId="79" xfId="0" applyFont="1" applyFill="1" applyBorder="1" applyAlignment="1" applyProtection="1">
      <alignment vertical="center" wrapText="1"/>
      <protection hidden="1"/>
    </xf>
    <xf numFmtId="0" fontId="47" fillId="56" borderId="80" xfId="0" applyFont="1" applyFill="1" applyBorder="1" applyAlignment="1" applyProtection="1">
      <alignment vertical="center" wrapText="1"/>
      <protection hidden="1"/>
    </xf>
    <xf numFmtId="0" fontId="47" fillId="56" borderId="52" xfId="0" applyFont="1" applyFill="1" applyBorder="1" applyAlignment="1" applyProtection="1">
      <alignment vertical="center" wrapText="1"/>
      <protection hidden="1"/>
    </xf>
    <xf numFmtId="0" fontId="47" fillId="56" borderId="16" xfId="0" applyFont="1" applyFill="1" applyBorder="1" applyAlignment="1" applyProtection="1">
      <alignment horizontal="center" vertical="center" wrapText="1"/>
      <protection hidden="1"/>
    </xf>
    <xf numFmtId="0" fontId="47" fillId="56" borderId="16" xfId="0" applyFont="1" applyFill="1" applyBorder="1" applyAlignment="1" applyProtection="1">
      <alignment horizontal="left" vertical="center" wrapText="1"/>
      <protection hidden="1"/>
    </xf>
    <xf numFmtId="0" fontId="47" fillId="56" borderId="63" xfId="0" applyFont="1" applyFill="1" applyBorder="1" applyAlignment="1" applyProtection="1">
      <alignment horizontal="left" vertical="center" wrapText="1"/>
      <protection hidden="1"/>
    </xf>
    <xf numFmtId="0" fontId="47" fillId="56" borderId="35" xfId="0" applyFont="1" applyFill="1" applyBorder="1" applyAlignment="1" applyProtection="1">
      <alignment horizontal="left" vertical="center" wrapText="1"/>
      <protection hidden="1"/>
    </xf>
    <xf numFmtId="3" fontId="100" fillId="61" borderId="10" xfId="0" applyNumberFormat="1" applyFont="1" applyFill="1" applyBorder="1" applyAlignment="1" applyProtection="1">
      <alignment horizontal="left" vertical="center"/>
      <protection hidden="1"/>
    </xf>
    <xf numFmtId="0" fontId="42" fillId="59" borderId="54" xfId="41" applyFont="1" applyFill="1" applyBorder="1" applyAlignment="1" applyProtection="1">
      <alignment horizontal="centerContinuous" vertical="center"/>
      <protection hidden="1"/>
    </xf>
    <xf numFmtId="0" fontId="52" fillId="59" borderId="18" xfId="41" applyFont="1" applyFill="1" applyBorder="1" applyAlignment="1" applyProtection="1">
      <alignment horizontal="centerContinuous" vertical="center"/>
      <protection hidden="1"/>
    </xf>
    <xf numFmtId="0" fontId="42" fillId="59" borderId="10" xfId="41" applyFont="1" applyFill="1" applyBorder="1" applyAlignment="1" applyProtection="1">
      <alignment horizontal="centerContinuous" vertical="center"/>
      <protection hidden="1"/>
    </xf>
    <xf numFmtId="3" fontId="52" fillId="59" borderId="10" xfId="41" applyNumberFormat="1" applyFont="1" applyFill="1" applyBorder="1" applyAlignment="1" applyProtection="1">
      <alignment horizontal="centerContinuous" vertical="center"/>
      <protection hidden="1"/>
    </xf>
    <xf numFmtId="0" fontId="52" fillId="59" borderId="10" xfId="41" applyFont="1" applyFill="1" applyBorder="1" applyAlignment="1" applyProtection="1">
      <alignment horizontal="centerContinuous" vertical="center"/>
      <protection hidden="1"/>
    </xf>
    <xf numFmtId="0" fontId="27" fillId="61" borderId="32" xfId="0" applyFont="1" applyFill="1" applyBorder="1" applyAlignment="1" applyProtection="1">
      <alignment horizontal="center" vertical="center"/>
      <protection hidden="1"/>
    </xf>
    <xf numFmtId="0" fontId="27" fillId="66" borderId="23" xfId="0" applyFont="1" applyFill="1" applyBorder="1" applyAlignment="1" applyProtection="1">
      <alignment horizontal="left" vertical="center" wrapText="1"/>
      <protection locked="0"/>
    </xf>
    <xf numFmtId="3" fontId="0" fillId="0" borderId="0" xfId="0" applyNumberFormat="1" applyProtection="1">
      <protection hidden="1"/>
    </xf>
    <xf numFmtId="0" fontId="4" fillId="0" borderId="10" xfId="0" applyFont="1" applyBorder="1" applyAlignment="1" applyProtection="1">
      <alignment horizontal="center"/>
      <protection locked="0"/>
    </xf>
    <xf numFmtId="3" fontId="27" fillId="0" borderId="0" xfId="0" applyNumberFormat="1" applyFont="1" applyAlignment="1" applyProtection="1">
      <alignment horizontal="center" vertical="center"/>
      <protection hidden="1"/>
    </xf>
    <xf numFmtId="0" fontId="27" fillId="0" borderId="27" xfId="0" applyFont="1" applyBorder="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3" fontId="102" fillId="0" borderId="0" xfId="0" applyNumberFormat="1" applyFont="1" applyAlignment="1" applyProtection="1">
      <alignment horizontal="center" vertical="center"/>
      <protection hidden="1"/>
    </xf>
    <xf numFmtId="0" fontId="0" fillId="66" borderId="0" xfId="0" applyFill="1" applyAlignment="1" applyProtection="1">
      <alignment horizontal="left" vertical="center"/>
      <protection locked="0"/>
    </xf>
    <xf numFmtId="0" fontId="0" fillId="66" borderId="10" xfId="0" applyFill="1" applyBorder="1" applyAlignment="1" applyProtection="1">
      <alignment horizontal="left" vertical="center"/>
      <protection locked="0"/>
    </xf>
    <xf numFmtId="0" fontId="42" fillId="59" borderId="11" xfId="0" applyFont="1" applyFill="1" applyBorder="1" applyAlignment="1">
      <alignment horizontal="center"/>
    </xf>
    <xf numFmtId="0" fontId="42" fillId="59" borderId="10" xfId="0" applyFont="1" applyFill="1" applyBorder="1" applyAlignment="1">
      <alignment horizontal="center" wrapText="1"/>
    </xf>
    <xf numFmtId="0" fontId="42" fillId="59" borderId="14" xfId="0" applyFont="1" applyFill="1" applyBorder="1" applyAlignment="1">
      <alignment horizontal="center" wrapText="1"/>
    </xf>
    <xf numFmtId="0" fontId="4" fillId="0" borderId="11" xfId="0" applyFont="1" applyBorder="1" applyAlignment="1">
      <alignment horizontal="center" vertical="distributed"/>
    </xf>
    <xf numFmtId="165" fontId="0" fillId="0" borderId="10" xfId="0" applyNumberFormat="1" applyBorder="1" applyAlignment="1">
      <alignment horizontal="center" vertical="distributed"/>
    </xf>
    <xf numFmtId="9" fontId="44" fillId="0" borderId="14" xfId="0" applyNumberFormat="1" applyFont="1" applyBorder="1" applyAlignment="1">
      <alignment horizontal="center" vertical="center" wrapText="1"/>
    </xf>
    <xf numFmtId="165" fontId="0" fillId="0" borderId="13" xfId="0" applyNumberFormat="1" applyBorder="1" applyAlignment="1">
      <alignment horizontal="center" vertical="distributed"/>
    </xf>
    <xf numFmtId="0" fontId="44" fillId="0" borderId="15" xfId="0" applyFont="1" applyBorder="1" applyAlignment="1">
      <alignment vertical="center" wrapText="1"/>
    </xf>
    <xf numFmtId="0" fontId="0" fillId="56" borderId="26" xfId="0" applyFill="1" applyBorder="1"/>
    <xf numFmtId="0" fontId="0" fillId="56" borderId="27" xfId="0" applyFill="1" applyBorder="1"/>
    <xf numFmtId="0" fontId="0" fillId="56" borderId="58" xfId="0" applyFill="1" applyBorder="1"/>
    <xf numFmtId="0" fontId="83" fillId="56" borderId="28" xfId="49" applyFont="1" applyFill="1" applyBorder="1" applyAlignment="1">
      <alignment horizontal="left" vertical="top"/>
    </xf>
    <xf numFmtId="0" fontId="48" fillId="56" borderId="28" xfId="49" applyFont="1" applyFill="1" applyBorder="1" applyAlignment="1">
      <alignment horizontal="left" vertical="top"/>
    </xf>
    <xf numFmtId="0" fontId="0" fillId="56" borderId="89" xfId="0" applyFill="1" applyBorder="1"/>
    <xf numFmtId="0" fontId="0" fillId="56" borderId="20" xfId="0" applyFill="1" applyBorder="1"/>
    <xf numFmtId="0" fontId="0" fillId="56" borderId="90" xfId="0" applyFill="1" applyBorder="1"/>
    <xf numFmtId="0" fontId="47" fillId="66" borderId="40" xfId="0" applyFont="1" applyFill="1" applyBorder="1"/>
    <xf numFmtId="0" fontId="41" fillId="66" borderId="45" xfId="0" applyFont="1" applyFill="1" applyBorder="1"/>
    <xf numFmtId="0" fontId="24" fillId="66" borderId="17" xfId="0" applyFont="1" applyFill="1" applyBorder="1"/>
    <xf numFmtId="0" fontId="42" fillId="59" borderId="19" xfId="0" applyFont="1" applyFill="1" applyBorder="1"/>
    <xf numFmtId="0" fontId="42" fillId="59" borderId="45" xfId="0" applyFont="1" applyFill="1" applyBorder="1"/>
    <xf numFmtId="0" fontId="41" fillId="59" borderId="45" xfId="0" applyFont="1" applyFill="1" applyBorder="1"/>
    <xf numFmtId="0" fontId="0" fillId="59" borderId="33" xfId="0" applyFill="1" applyBorder="1"/>
    <xf numFmtId="0" fontId="4" fillId="0" borderId="12" xfId="0" applyFont="1" applyBorder="1" applyAlignment="1">
      <alignment horizontal="center" vertical="center" wrapText="1"/>
    </xf>
    <xf numFmtId="172" fontId="0" fillId="66" borderId="10" xfId="0" applyNumberFormat="1" applyFill="1" applyBorder="1" applyAlignment="1" applyProtection="1">
      <alignment horizontal="left" vertical="center"/>
      <protection locked="0"/>
    </xf>
    <xf numFmtId="165" fontId="44" fillId="66" borderId="10" xfId="0" applyNumberFormat="1" applyFont="1" applyFill="1" applyBorder="1" applyAlignment="1" applyProtection="1">
      <alignment horizontal="left" vertical="center"/>
      <protection locked="0"/>
    </xf>
    <xf numFmtId="3" fontId="44" fillId="66" borderId="19" xfId="0" applyNumberFormat="1" applyFont="1" applyFill="1" applyBorder="1" applyAlignment="1" applyProtection="1">
      <alignment horizontal="left" vertical="center"/>
      <protection locked="0"/>
    </xf>
    <xf numFmtId="0" fontId="44" fillId="66" borderId="10" xfId="0" applyFont="1" applyFill="1" applyBorder="1" applyAlignment="1" applyProtection="1">
      <alignment vertical="center" wrapText="1"/>
      <protection locked="0"/>
    </xf>
    <xf numFmtId="0" fontId="4" fillId="66" borderId="19" xfId="0" applyFont="1" applyFill="1" applyBorder="1" applyAlignment="1">
      <alignment vertical="center"/>
    </xf>
    <xf numFmtId="0" fontId="4" fillId="66" borderId="45" xfId="0" applyFont="1" applyFill="1" applyBorder="1" applyAlignment="1">
      <alignment horizontal="left" vertical="center"/>
    </xf>
    <xf numFmtId="0" fontId="4" fillId="66" borderId="45" xfId="0" applyFont="1" applyFill="1" applyBorder="1" applyAlignment="1">
      <alignment vertical="center"/>
    </xf>
    <xf numFmtId="0" fontId="0" fillId="66" borderId="45" xfId="0" applyFill="1" applyBorder="1" applyAlignment="1">
      <alignment vertical="center"/>
    </xf>
    <xf numFmtId="0" fontId="101" fillId="61" borderId="49" xfId="0" applyFont="1" applyFill="1" applyBorder="1" applyAlignment="1" applyProtection="1">
      <alignment horizontal="center" vertical="center" wrapText="1"/>
      <protection hidden="1"/>
    </xf>
    <xf numFmtId="3" fontId="27" fillId="66" borderId="23" xfId="0" applyNumberFormat="1" applyFont="1" applyFill="1" applyBorder="1" applyAlignment="1" applyProtection="1">
      <alignment horizontal="center" vertical="center" wrapText="1"/>
      <protection locked="0" hidden="1"/>
    </xf>
    <xf numFmtId="0" fontId="101" fillId="66" borderId="23" xfId="0" applyFont="1" applyFill="1" applyBorder="1" applyAlignment="1" applyProtection="1">
      <alignment horizontal="center" vertical="center" wrapText="1"/>
      <protection locked="0" hidden="1"/>
    </xf>
    <xf numFmtId="0" fontId="101" fillId="66" borderId="23" xfId="0" applyFont="1" applyFill="1" applyBorder="1" applyAlignment="1" applyProtection="1">
      <alignment horizontal="center" vertical="center" wrapText="1"/>
      <protection locked="0"/>
    </xf>
    <xf numFmtId="168" fontId="101" fillId="61" borderId="23" xfId="0" applyNumberFormat="1" applyFont="1" applyFill="1" applyBorder="1" applyAlignment="1" applyProtection="1">
      <alignment horizontal="center" vertical="center" wrapText="1"/>
      <protection hidden="1"/>
    </xf>
    <xf numFmtId="0" fontId="24" fillId="0" borderId="0" xfId="49" applyFont="1" applyAlignment="1">
      <alignment horizontal="left" vertical="top" indent="2"/>
    </xf>
    <xf numFmtId="14" fontId="0" fillId="0" borderId="45" xfId="0" applyNumberFormat="1" applyBorder="1" applyAlignment="1">
      <alignment vertical="center" wrapText="1"/>
    </xf>
    <xf numFmtId="14" fontId="0" fillId="66" borderId="33" xfId="0" applyNumberFormat="1" applyFill="1" applyBorder="1" applyAlignment="1" applyProtection="1">
      <alignment horizontal="left" vertical="center"/>
      <protection locked="0"/>
    </xf>
    <xf numFmtId="3" fontId="27" fillId="66" borderId="24" xfId="0" applyNumberFormat="1" applyFont="1" applyFill="1" applyBorder="1" applyAlignment="1" applyProtection="1">
      <alignment horizontal="center" vertical="center"/>
      <protection locked="0" hidden="1"/>
    </xf>
    <xf numFmtId="0" fontId="50" fillId="0" borderId="0" xfId="0" applyFont="1" applyProtection="1">
      <protection hidden="1"/>
    </xf>
    <xf numFmtId="0" fontId="47" fillId="56" borderId="0" xfId="0" applyFont="1" applyFill="1" applyAlignment="1" applyProtection="1">
      <alignment vertical="center" wrapText="1"/>
      <protection hidden="1"/>
    </xf>
    <xf numFmtId="0" fontId="27" fillId="66" borderId="78" xfId="0" applyFont="1" applyFill="1" applyBorder="1" applyAlignment="1" applyProtection="1">
      <alignment vertical="center" wrapText="1"/>
      <protection locked="0"/>
    </xf>
    <xf numFmtId="3" fontId="102" fillId="0" borderId="0" xfId="0" applyNumberFormat="1" applyFont="1" applyAlignment="1" applyProtection="1">
      <alignment horizontal="center"/>
      <protection hidden="1"/>
    </xf>
    <xf numFmtId="3" fontId="50" fillId="0" borderId="0" xfId="0" applyNumberFormat="1" applyFont="1" applyProtection="1">
      <protection hidden="1"/>
    </xf>
    <xf numFmtId="0" fontId="4" fillId="0" borderId="0" xfId="96"/>
    <xf numFmtId="0" fontId="4" fillId="0" borderId="0" xfId="96" applyAlignment="1">
      <alignment horizontal="left"/>
    </xf>
    <xf numFmtId="0" fontId="4" fillId="0" borderId="0" xfId="96" applyProtection="1">
      <protection locked="0"/>
    </xf>
    <xf numFmtId="0" fontId="4" fillId="0" borderId="0" xfId="96" applyAlignment="1" applyProtection="1">
      <alignment horizontal="left"/>
      <protection locked="0"/>
    </xf>
    <xf numFmtId="0" fontId="41" fillId="0" borderId="0" xfId="96" applyFont="1" applyAlignment="1" applyProtection="1">
      <alignment horizontal="left"/>
      <protection locked="0"/>
    </xf>
    <xf numFmtId="0" fontId="41" fillId="58" borderId="16" xfId="96" applyFont="1" applyFill="1" applyBorder="1" applyAlignment="1" applyProtection="1">
      <alignment horizontal="left"/>
      <protection hidden="1"/>
    </xf>
    <xf numFmtId="0" fontId="4" fillId="0" borderId="16" xfId="96" applyBorder="1" applyAlignment="1" applyProtection="1">
      <alignment horizontal="left"/>
      <protection locked="0"/>
    </xf>
    <xf numFmtId="0" fontId="48" fillId="56" borderId="37" xfId="96" applyFont="1" applyFill="1" applyBorder="1" applyAlignment="1" applyProtection="1">
      <alignment horizontal="left" vertical="center"/>
      <protection hidden="1"/>
    </xf>
    <xf numFmtId="0" fontId="48" fillId="56" borderId="65" xfId="96" applyFont="1" applyFill="1" applyBorder="1" applyAlignment="1" applyProtection="1">
      <alignment horizontal="left" vertical="center"/>
      <protection hidden="1"/>
    </xf>
    <xf numFmtId="0" fontId="4" fillId="56" borderId="47" xfId="96" applyFill="1" applyBorder="1" applyAlignment="1" applyProtection="1">
      <alignment horizontal="left"/>
      <protection hidden="1"/>
    </xf>
    <xf numFmtId="0" fontId="103" fillId="56" borderId="38" xfId="41" applyFont="1" applyFill="1" applyBorder="1" applyAlignment="1" applyProtection="1">
      <alignment horizontal="left"/>
      <protection hidden="1"/>
    </xf>
    <xf numFmtId="0" fontId="52" fillId="56" borderId="0" xfId="41" applyFont="1" applyFill="1" applyAlignment="1" applyProtection="1">
      <alignment horizontal="left"/>
      <protection hidden="1"/>
    </xf>
    <xf numFmtId="169" fontId="52" fillId="56" borderId="0" xfId="41" applyNumberFormat="1" applyFont="1" applyFill="1" applyAlignment="1" applyProtection="1">
      <alignment horizontal="left"/>
      <protection hidden="1"/>
    </xf>
    <xf numFmtId="0" fontId="41" fillId="56" borderId="63" xfId="96" applyFont="1" applyFill="1" applyBorder="1" applyAlignment="1" applyProtection="1">
      <alignment horizontal="left"/>
      <protection hidden="1"/>
    </xf>
    <xf numFmtId="0" fontId="41" fillId="56" borderId="38" xfId="96" applyFont="1" applyFill="1" applyBorder="1" applyAlignment="1" applyProtection="1">
      <alignment horizontal="left"/>
      <protection hidden="1"/>
    </xf>
    <xf numFmtId="0" fontId="41" fillId="56" borderId="0" xfId="96" applyFont="1" applyFill="1" applyAlignment="1" applyProtection="1">
      <alignment horizontal="left"/>
      <protection hidden="1"/>
    </xf>
    <xf numFmtId="0" fontId="47" fillId="57" borderId="16" xfId="96" applyFont="1" applyFill="1" applyBorder="1" applyAlignment="1" applyProtection="1">
      <alignment horizontal="left" wrapText="1"/>
      <protection hidden="1"/>
    </xf>
    <xf numFmtId="0" fontId="4" fillId="0" borderId="0" xfId="96" applyProtection="1">
      <protection hidden="1"/>
    </xf>
    <xf numFmtId="0" fontId="0" fillId="0" borderId="40" xfId="0" applyBorder="1" applyAlignment="1">
      <alignment horizontal="left" vertical="center"/>
    </xf>
    <xf numFmtId="0" fontId="0" fillId="0" borderId="11" xfId="0" applyBorder="1" applyAlignment="1">
      <alignment horizontal="left" vertical="center"/>
    </xf>
    <xf numFmtId="0" fontId="4" fillId="0" borderId="37" xfId="0" applyFont="1" applyBorder="1" applyAlignment="1">
      <alignment horizontal="left" vertical="center"/>
    </xf>
    <xf numFmtId="0" fontId="0" fillId="0" borderId="47" xfId="0" applyBorder="1" applyAlignment="1">
      <alignment horizontal="left" vertical="center"/>
    </xf>
    <xf numFmtId="0" fontId="0" fillId="0" borderId="66" xfId="0" applyBorder="1" applyAlignment="1">
      <alignment horizontal="left" vertical="center"/>
    </xf>
    <xf numFmtId="0" fontId="0" fillId="0" borderId="65" xfId="0" applyBorder="1" applyAlignment="1">
      <alignment horizontal="left" vertical="center"/>
    </xf>
    <xf numFmtId="0" fontId="4" fillId="0" borderId="44" xfId="0" applyFont="1" applyBorder="1" applyAlignment="1">
      <alignment horizontal="left" vertical="center"/>
    </xf>
    <xf numFmtId="0" fontId="0" fillId="0" borderId="91" xfId="0" applyBorder="1" applyAlignment="1">
      <alignment horizontal="left" vertical="center"/>
    </xf>
    <xf numFmtId="0" fontId="0" fillId="0" borderId="42" xfId="0" applyBorder="1" applyAlignment="1">
      <alignment horizontal="left" vertical="center"/>
    </xf>
    <xf numFmtId="3" fontId="4" fillId="0" borderId="46" xfId="0" applyNumberFormat="1" applyFont="1" applyBorder="1" applyAlignment="1" applyProtection="1">
      <alignment horizontal="left"/>
      <protection hidden="1"/>
    </xf>
    <xf numFmtId="0" fontId="22" fillId="0" borderId="26" xfId="41" applyFont="1" applyBorder="1" applyProtection="1">
      <protection hidden="1"/>
    </xf>
    <xf numFmtId="0" fontId="31" fillId="0" borderId="27" xfId="41" applyFont="1" applyBorder="1" applyAlignment="1" applyProtection="1">
      <alignment horizontal="center"/>
      <protection hidden="1"/>
    </xf>
    <xf numFmtId="0" fontId="22" fillId="0" borderId="27" xfId="41" applyFont="1" applyBorder="1" applyProtection="1">
      <protection hidden="1"/>
    </xf>
    <xf numFmtId="0" fontId="31" fillId="0" borderId="27" xfId="41" applyFont="1" applyBorder="1" applyProtection="1">
      <protection hidden="1"/>
    </xf>
    <xf numFmtId="169" fontId="22" fillId="0" borderId="27" xfId="41" applyNumberFormat="1" applyFont="1" applyBorder="1" applyProtection="1">
      <protection hidden="1"/>
    </xf>
    <xf numFmtId="3" fontId="22" fillId="0" borderId="27" xfId="41" applyNumberFormat="1" applyFont="1" applyBorder="1" applyProtection="1">
      <protection hidden="1"/>
    </xf>
    <xf numFmtId="169" fontId="22" fillId="0" borderId="27" xfId="41" applyNumberFormat="1" applyFont="1" applyBorder="1" applyAlignment="1" applyProtection="1">
      <alignment horizontal="center"/>
      <protection hidden="1"/>
    </xf>
    <xf numFmtId="3" fontId="22" fillId="0" borderId="58" xfId="41" applyNumberFormat="1" applyFont="1" applyBorder="1" applyAlignment="1" applyProtection="1">
      <alignment horizontal="center"/>
      <protection hidden="1"/>
    </xf>
    <xf numFmtId="0" fontId="22" fillId="0" borderId="28" xfId="41" applyFont="1" applyBorder="1" applyProtection="1">
      <protection hidden="1"/>
    </xf>
    <xf numFmtId="0" fontId="31" fillId="0" borderId="0" xfId="41" applyFont="1" applyAlignment="1" applyProtection="1">
      <alignment horizontal="center"/>
      <protection hidden="1"/>
    </xf>
    <xf numFmtId="0" fontId="22" fillId="0" borderId="0" xfId="41" applyFont="1" applyProtection="1">
      <protection hidden="1"/>
    </xf>
    <xf numFmtId="0" fontId="31" fillId="0" borderId="0" xfId="41" applyFont="1" applyProtection="1">
      <protection hidden="1"/>
    </xf>
    <xf numFmtId="169" fontId="22" fillId="0" borderId="0" xfId="41" applyNumberFormat="1" applyFont="1" applyProtection="1">
      <protection hidden="1"/>
    </xf>
    <xf numFmtId="169" fontId="37" fillId="0" borderId="0" xfId="41" applyNumberFormat="1" applyFont="1" applyAlignment="1" applyProtection="1">
      <alignment horizontal="center"/>
      <protection hidden="1"/>
    </xf>
    <xf numFmtId="169" fontId="22" fillId="0" borderId="0" xfId="41" applyNumberFormat="1" applyFont="1" applyAlignment="1" applyProtection="1">
      <alignment horizontal="center"/>
      <protection hidden="1"/>
    </xf>
    <xf numFmtId="3" fontId="22" fillId="0" borderId="0" xfId="41" applyNumberFormat="1" applyFont="1" applyProtection="1">
      <protection hidden="1"/>
    </xf>
    <xf numFmtId="3" fontId="22" fillId="0" borderId="46" xfId="41" applyNumberFormat="1" applyFont="1" applyBorder="1" applyAlignment="1" applyProtection="1">
      <alignment horizontal="center"/>
      <protection hidden="1"/>
    </xf>
    <xf numFmtId="0" fontId="49" fillId="56" borderId="0" xfId="0" applyFont="1" applyFill="1" applyAlignment="1" applyProtection="1">
      <alignment horizontal="right"/>
      <protection hidden="1"/>
    </xf>
    <xf numFmtId="0" fontId="49" fillId="0" borderId="0" xfId="0" applyFont="1" applyAlignment="1" applyProtection="1">
      <alignment horizontal="right"/>
      <protection hidden="1"/>
    </xf>
    <xf numFmtId="165" fontId="49" fillId="0" borderId="0" xfId="0" applyNumberFormat="1" applyFont="1" applyAlignment="1" applyProtection="1">
      <alignment horizontal="left"/>
      <protection hidden="1"/>
    </xf>
    <xf numFmtId="0" fontId="30" fillId="0" borderId="28" xfId="41" applyFont="1" applyBorder="1" applyAlignment="1" applyProtection="1">
      <alignment horizontal="center"/>
      <protection hidden="1"/>
    </xf>
    <xf numFmtId="169" fontId="83" fillId="57" borderId="25" xfId="41" applyNumberFormat="1" applyFont="1" applyFill="1" applyBorder="1" applyAlignment="1" applyProtection="1">
      <alignment horizontal="centerContinuous" vertical="center"/>
      <protection hidden="1"/>
    </xf>
    <xf numFmtId="0" fontId="83" fillId="57" borderId="25" xfId="0" applyFont="1" applyFill="1" applyBorder="1" applyAlignment="1" applyProtection="1">
      <alignment horizontal="centerContinuous" vertical="center"/>
      <protection hidden="1"/>
    </xf>
    <xf numFmtId="0" fontId="83" fillId="57" borderId="51" xfId="0" applyFont="1" applyFill="1" applyBorder="1" applyAlignment="1" applyProtection="1">
      <alignment horizontal="centerContinuous" vertical="center"/>
      <protection hidden="1"/>
    </xf>
    <xf numFmtId="0" fontId="83" fillId="57" borderId="57" xfId="0" applyFont="1" applyFill="1" applyBorder="1" applyAlignment="1" applyProtection="1">
      <alignment horizontal="centerContinuous" vertical="center"/>
      <protection hidden="1"/>
    </xf>
    <xf numFmtId="0" fontId="41" fillId="57" borderId="51" xfId="0" applyFont="1" applyFill="1" applyBorder="1" applyAlignment="1" applyProtection="1">
      <alignment horizontal="centerContinuous" vertical="center"/>
      <protection hidden="1"/>
    </xf>
    <xf numFmtId="169" fontId="52" fillId="59" borderId="18" xfId="41" applyNumberFormat="1" applyFont="1" applyFill="1" applyBorder="1" applyAlignment="1" applyProtection="1">
      <alignment horizontal="centerContinuous" vertical="center"/>
      <protection hidden="1"/>
    </xf>
    <xf numFmtId="0" fontId="41" fillId="59" borderId="44" xfId="0" applyFont="1" applyFill="1" applyBorder="1" applyAlignment="1" applyProtection="1">
      <alignment horizontal="centerContinuous" vertical="center"/>
      <protection hidden="1"/>
    </xf>
    <xf numFmtId="0" fontId="41" fillId="59" borderId="42" xfId="0" applyFont="1" applyFill="1" applyBorder="1" applyProtection="1">
      <protection hidden="1"/>
    </xf>
    <xf numFmtId="0" fontId="42" fillId="59" borderId="44" xfId="0" applyFont="1" applyFill="1" applyBorder="1" applyAlignment="1" applyProtection="1">
      <alignment horizontal="centerContinuous" vertical="center"/>
      <protection hidden="1"/>
    </xf>
    <xf numFmtId="0" fontId="41" fillId="59" borderId="31" xfId="0" applyFont="1" applyFill="1" applyBorder="1" applyAlignment="1" applyProtection="1">
      <alignment horizontal="centerContinuous" vertical="center"/>
      <protection hidden="1"/>
    </xf>
    <xf numFmtId="0" fontId="41" fillId="59" borderId="18" xfId="0" applyFont="1" applyFill="1" applyBorder="1" applyAlignment="1" applyProtection="1">
      <alignment horizontal="centerContinuous" vertical="center"/>
      <protection hidden="1"/>
    </xf>
    <xf numFmtId="0" fontId="42" fillId="59" borderId="55" xfId="0" applyFont="1" applyFill="1" applyBorder="1" applyAlignment="1" applyProtection="1">
      <alignment horizontal="center"/>
      <protection hidden="1"/>
    </xf>
    <xf numFmtId="169" fontId="94" fillId="59" borderId="10" xfId="41" applyNumberFormat="1" applyFont="1" applyFill="1" applyBorder="1" applyAlignment="1" applyProtection="1">
      <alignment horizontal="center" wrapText="1"/>
      <protection hidden="1"/>
    </xf>
    <xf numFmtId="0" fontId="94" fillId="59" borderId="18" xfId="0" applyFont="1" applyFill="1" applyBorder="1" applyAlignment="1" applyProtection="1">
      <alignment horizontal="center" wrapText="1"/>
      <protection hidden="1"/>
    </xf>
    <xf numFmtId="0" fontId="94" fillId="59" borderId="10" xfId="0" applyFont="1" applyFill="1" applyBorder="1" applyAlignment="1" applyProtection="1">
      <alignment horizontal="center" wrapText="1"/>
      <protection hidden="1"/>
    </xf>
    <xf numFmtId="0" fontId="94" fillId="59" borderId="14" xfId="0" applyFont="1" applyFill="1" applyBorder="1" applyAlignment="1" applyProtection="1">
      <alignment horizontal="center" wrapText="1"/>
      <protection hidden="1"/>
    </xf>
    <xf numFmtId="0" fontId="30" fillId="0" borderId="28" xfId="41" applyFont="1" applyBorder="1" applyAlignment="1" applyProtection="1">
      <alignment horizontal="left"/>
      <protection hidden="1"/>
    </xf>
    <xf numFmtId="0" fontId="25" fillId="0" borderId="10" xfId="0" applyFont="1" applyBorder="1" applyAlignment="1" applyProtection="1">
      <alignment horizontal="center"/>
      <protection hidden="1"/>
    </xf>
    <xf numFmtId="2" fontId="25" fillId="0" borderId="10" xfId="0" applyNumberFormat="1" applyFont="1" applyBorder="1" applyAlignment="1" applyProtection="1">
      <alignment horizontal="center"/>
      <protection hidden="1"/>
    </xf>
    <xf numFmtId="3" fontId="25" fillId="0" borderId="10" xfId="0" applyNumberFormat="1" applyFont="1" applyBorder="1" applyAlignment="1" applyProtection="1">
      <alignment horizontal="center"/>
      <protection hidden="1"/>
    </xf>
    <xf numFmtId="9" fontId="25" fillId="0" borderId="10" xfId="0" applyNumberFormat="1" applyFont="1" applyBorder="1" applyAlignment="1" applyProtection="1">
      <alignment horizontal="center"/>
      <protection hidden="1"/>
    </xf>
    <xf numFmtId="164" fontId="25" fillId="0" borderId="14" xfId="0" applyNumberFormat="1" applyFont="1" applyBorder="1" applyAlignment="1" applyProtection="1">
      <alignment horizontal="center"/>
      <protection hidden="1"/>
    </xf>
    <xf numFmtId="0" fontId="25" fillId="65" borderId="10" xfId="0" applyFont="1" applyFill="1" applyBorder="1" applyAlignment="1" applyProtection="1">
      <alignment horizontal="center"/>
      <protection hidden="1"/>
    </xf>
    <xf numFmtId="169" fontId="95" fillId="60" borderId="13" xfId="41" applyNumberFormat="1" applyFont="1" applyFill="1" applyBorder="1" applyAlignment="1" applyProtection="1">
      <alignment horizontal="center"/>
      <protection hidden="1"/>
    </xf>
    <xf numFmtId="0" fontId="95" fillId="60" borderId="13" xfId="0" applyFont="1" applyFill="1" applyBorder="1" applyAlignment="1" applyProtection="1">
      <alignment horizontal="center"/>
      <protection hidden="1"/>
    </xf>
    <xf numFmtId="164" fontId="95" fillId="60" borderId="15" xfId="0" applyNumberFormat="1" applyFont="1" applyFill="1" applyBorder="1" applyAlignment="1" applyProtection="1">
      <alignment horizontal="center"/>
      <protection hidden="1"/>
    </xf>
    <xf numFmtId="169" fontId="52" fillId="59" borderId="19" xfId="41" applyNumberFormat="1" applyFont="1" applyFill="1" applyBorder="1" applyAlignment="1" applyProtection="1">
      <alignment horizontal="centerContinuous" vertical="center"/>
      <protection hidden="1"/>
    </xf>
    <xf numFmtId="0" fontId="41" fillId="59" borderId="33" xfId="0" applyFont="1" applyFill="1" applyBorder="1" applyAlignment="1" applyProtection="1">
      <alignment horizontal="centerContinuous" vertical="center"/>
      <protection hidden="1"/>
    </xf>
    <xf numFmtId="0" fontId="42" fillId="59" borderId="19" xfId="0" applyFont="1" applyFill="1" applyBorder="1" applyAlignment="1" applyProtection="1">
      <alignment horizontal="centerContinuous" vertical="center"/>
      <protection hidden="1"/>
    </xf>
    <xf numFmtId="0" fontId="41" fillId="59" borderId="45" xfId="0" applyFont="1" applyFill="1" applyBorder="1" applyAlignment="1" applyProtection="1">
      <alignment horizontal="centerContinuous" vertical="center"/>
      <protection hidden="1"/>
    </xf>
    <xf numFmtId="169" fontId="91" fillId="61" borderId="10" xfId="41" quotePrefix="1" applyNumberFormat="1" applyFont="1" applyFill="1" applyBorder="1" applyAlignment="1" applyProtection="1">
      <alignment horizontal="center"/>
      <protection hidden="1"/>
    </xf>
    <xf numFmtId="0" fontId="25" fillId="0" borderId="10" xfId="0" applyFont="1" applyBorder="1" applyProtection="1">
      <protection hidden="1"/>
    </xf>
    <xf numFmtId="0" fontId="25" fillId="0" borderId="37" xfId="0" applyFont="1" applyBorder="1" applyProtection="1">
      <protection hidden="1"/>
    </xf>
    <xf numFmtId="0" fontId="25" fillId="0" borderId="65" xfId="0" applyFont="1" applyBorder="1" applyProtection="1">
      <protection hidden="1"/>
    </xf>
    <xf numFmtId="169" fontId="28" fillId="60" borderId="10" xfId="41" applyNumberFormat="1" applyFont="1" applyFill="1" applyBorder="1" applyAlignment="1" applyProtection="1">
      <alignment horizontal="center"/>
      <protection hidden="1"/>
    </xf>
    <xf numFmtId="0" fontId="25" fillId="0" borderId="38" xfId="0" applyFont="1" applyBorder="1" applyProtection="1">
      <protection hidden="1"/>
    </xf>
    <xf numFmtId="0" fontId="25" fillId="0" borderId="0" xfId="0" applyFont="1" applyProtection="1">
      <protection hidden="1"/>
    </xf>
    <xf numFmtId="169" fontId="30" fillId="0" borderId="0" xfId="41" applyNumberFormat="1" applyFont="1" applyAlignment="1" applyProtection="1">
      <alignment horizontal="center"/>
      <protection hidden="1"/>
    </xf>
    <xf numFmtId="0" fontId="41" fillId="57" borderId="20" xfId="0" applyFont="1" applyFill="1" applyBorder="1" applyProtection="1">
      <protection hidden="1"/>
    </xf>
    <xf numFmtId="0" fontId="30" fillId="0" borderId="29" xfId="41" applyFont="1" applyBorder="1" applyProtection="1">
      <protection hidden="1"/>
    </xf>
    <xf numFmtId="0" fontId="30" fillId="0" borderId="30" xfId="41" applyFont="1" applyBorder="1" applyAlignment="1" applyProtection="1">
      <alignment horizontal="center"/>
      <protection hidden="1"/>
    </xf>
    <xf numFmtId="0" fontId="30" fillId="0" borderId="30" xfId="41" applyFont="1" applyBorder="1" applyProtection="1">
      <protection hidden="1"/>
    </xf>
    <xf numFmtId="169" fontId="30" fillId="0" borderId="18" xfId="41" applyNumberFormat="1" applyFont="1" applyBorder="1" applyAlignment="1" applyProtection="1">
      <alignment horizontal="centerContinuous" vertical="center"/>
      <protection hidden="1"/>
    </xf>
    <xf numFmtId="0" fontId="0" fillId="0" borderId="44" xfId="0" applyBorder="1" applyAlignment="1" applyProtection="1">
      <alignment horizontal="centerContinuous" vertical="center"/>
      <protection hidden="1"/>
    </xf>
    <xf numFmtId="0" fontId="0" fillId="0" borderId="42" xfId="0" applyBorder="1" applyProtection="1">
      <protection hidden="1"/>
    </xf>
    <xf numFmtId="0" fontId="29" fillId="0" borderId="42" xfId="0" applyFont="1" applyBorder="1" applyAlignment="1" applyProtection="1">
      <alignment horizontal="centerContinuous" vertical="center"/>
      <protection hidden="1"/>
    </xf>
    <xf numFmtId="0" fontId="0" fillId="0" borderId="31" xfId="0" applyBorder="1" applyAlignment="1" applyProtection="1">
      <alignment horizontal="centerContinuous" vertical="center"/>
      <protection hidden="1"/>
    </xf>
    <xf numFmtId="0" fontId="0" fillId="0" borderId="18" xfId="0" applyBorder="1" applyAlignment="1" applyProtection="1">
      <alignment horizontal="centerContinuous" vertical="center"/>
      <protection hidden="1"/>
    </xf>
    <xf numFmtId="0" fontId="29" fillId="0" borderId="55" xfId="0" applyFont="1" applyBorder="1" applyAlignment="1" applyProtection="1">
      <alignment horizontal="center"/>
      <protection hidden="1"/>
    </xf>
    <xf numFmtId="169" fontId="30" fillId="0" borderId="19" xfId="41" applyNumberFormat="1" applyFont="1" applyBorder="1" applyAlignment="1" applyProtection="1">
      <alignment horizontal="centerContinuous" vertical="center"/>
      <protection hidden="1"/>
    </xf>
    <xf numFmtId="0" fontId="0" fillId="0" borderId="33" xfId="0" applyBorder="1" applyAlignment="1" applyProtection="1">
      <alignment horizontal="centerContinuous" vertical="center"/>
      <protection hidden="1"/>
    </xf>
    <xf numFmtId="0" fontId="29" fillId="0" borderId="19" xfId="0" applyFont="1" applyBorder="1" applyAlignment="1" applyProtection="1">
      <alignment horizontal="centerContinuous" vertical="center"/>
      <protection hidden="1"/>
    </xf>
    <xf numFmtId="0" fontId="0" fillId="0" borderId="45" xfId="0" applyBorder="1" applyAlignment="1" applyProtection="1">
      <alignment horizontal="centerContinuous" vertical="center"/>
      <protection hidden="1"/>
    </xf>
    <xf numFmtId="172" fontId="0" fillId="66" borderId="19" xfId="0" applyNumberFormat="1" applyFill="1" applyBorder="1" applyAlignment="1" applyProtection="1">
      <alignment horizontal="left" vertical="center"/>
      <protection locked="0"/>
    </xf>
    <xf numFmtId="0" fontId="4" fillId="0" borderId="0" xfId="0" applyFont="1" applyAlignment="1">
      <alignment horizontal="left" wrapText="1"/>
    </xf>
    <xf numFmtId="0" fontId="23" fillId="0" borderId="0" xfId="0" applyFont="1" applyAlignment="1" applyProtection="1">
      <alignment vertical="top"/>
      <protection hidden="1"/>
    </xf>
    <xf numFmtId="0" fontId="0" fillId="0" borderId="0" xfId="0" applyAlignment="1" applyProtection="1">
      <alignment vertical="top"/>
      <protection hidden="1"/>
    </xf>
    <xf numFmtId="0" fontId="4" fillId="0" borderId="60" xfId="0" applyFont="1" applyBorder="1" applyProtection="1">
      <protection hidden="1"/>
    </xf>
    <xf numFmtId="3" fontId="94" fillId="59" borderId="10" xfId="41" applyNumberFormat="1" applyFont="1" applyFill="1" applyBorder="1" applyAlignment="1" applyProtection="1">
      <alignment horizontal="centerContinuous"/>
      <protection hidden="1"/>
    </xf>
    <xf numFmtId="0" fontId="94" fillId="59" borderId="10" xfId="0" applyFont="1" applyFill="1" applyBorder="1" applyAlignment="1" applyProtection="1">
      <alignment horizontal="centerContinuous"/>
      <protection hidden="1"/>
    </xf>
    <xf numFmtId="0" fontId="25" fillId="66" borderId="10" xfId="0" applyFont="1" applyFill="1" applyBorder="1" applyAlignment="1" applyProtection="1">
      <alignment horizontal="center"/>
      <protection locked="0"/>
    </xf>
    <xf numFmtId="0" fontId="91" fillId="0" borderId="10" xfId="41" applyFont="1" applyBorder="1" applyAlignment="1" applyProtection="1">
      <alignment horizontal="center"/>
      <protection hidden="1"/>
    </xf>
    <xf numFmtId="0" fontId="0" fillId="0" borderId="10" xfId="0" applyBorder="1" applyAlignment="1">
      <alignment horizontal="center" vertical="center" wrapText="1"/>
    </xf>
    <xf numFmtId="0" fontId="96" fillId="0" borderId="0" xfId="0" applyFont="1" applyAlignment="1" applyProtection="1">
      <alignment horizontal="center"/>
      <protection hidden="1"/>
    </xf>
    <xf numFmtId="0" fontId="47" fillId="0" borderId="0" xfId="0" applyFont="1" applyAlignment="1" applyProtection="1">
      <alignment wrapText="1"/>
      <protection hidden="1"/>
    </xf>
    <xf numFmtId="0" fontId="0" fillId="0" borderId="0" xfId="0" applyAlignment="1" applyProtection="1">
      <alignment horizontal="center"/>
      <protection hidden="1"/>
    </xf>
    <xf numFmtId="0" fontId="4" fillId="0" borderId="0" xfId="0" applyFont="1" applyAlignment="1" applyProtection="1">
      <alignment horizontal="center"/>
      <protection hidden="1"/>
    </xf>
    <xf numFmtId="0" fontId="50" fillId="0" borderId="0" xfId="0" applyFont="1" applyAlignment="1" applyProtection="1">
      <alignment horizontal="center"/>
      <protection hidden="1"/>
    </xf>
    <xf numFmtId="3" fontId="50" fillId="0" borderId="0" xfId="0" applyNumberFormat="1" applyFont="1" applyAlignment="1" applyProtection="1">
      <alignment horizontal="center"/>
      <protection hidden="1"/>
    </xf>
    <xf numFmtId="2" fontId="4" fillId="0" borderId="0" xfId="0" applyNumberFormat="1" applyFont="1" applyAlignment="1" applyProtection="1">
      <alignment horizontal="center"/>
      <protection hidden="1"/>
    </xf>
    <xf numFmtId="3" fontId="4" fillId="0" borderId="0" xfId="0" applyNumberFormat="1" applyFont="1" applyAlignment="1" applyProtection="1">
      <alignment horizontal="center"/>
      <protection hidden="1"/>
    </xf>
    <xf numFmtId="2" fontId="50" fillId="0" borderId="0" xfId="0" applyNumberFormat="1" applyFont="1" applyAlignment="1" applyProtection="1">
      <alignment horizontal="center"/>
      <protection hidden="1"/>
    </xf>
    <xf numFmtId="9" fontId="95" fillId="60" borderId="13" xfId="0" applyNumberFormat="1" applyFont="1" applyFill="1" applyBorder="1" applyAlignment="1" applyProtection="1">
      <alignment horizontal="center"/>
      <protection hidden="1"/>
    </xf>
    <xf numFmtId="3" fontId="91" fillId="0" borderId="17" xfId="41" applyNumberFormat="1" applyFont="1" applyBorder="1" applyAlignment="1" applyProtection="1">
      <alignment horizontal="center"/>
      <protection hidden="1"/>
    </xf>
    <xf numFmtId="0" fontId="25" fillId="66" borderId="17" xfId="0" applyFont="1" applyFill="1" applyBorder="1" applyAlignment="1" applyProtection="1">
      <alignment horizontal="center"/>
      <protection locked="0"/>
    </xf>
    <xf numFmtId="2" fontId="25" fillId="0" borderId="17" xfId="0" applyNumberFormat="1" applyFont="1" applyBorder="1" applyAlignment="1" applyProtection="1">
      <alignment horizontal="center"/>
      <protection hidden="1"/>
    </xf>
    <xf numFmtId="3" fontId="25" fillId="0" borderId="17" xfId="0" applyNumberFormat="1" applyFont="1" applyBorder="1" applyAlignment="1" applyProtection="1">
      <alignment horizontal="center"/>
      <protection hidden="1"/>
    </xf>
    <xf numFmtId="0" fontId="91" fillId="0" borderId="54" xfId="41" applyFont="1" applyBorder="1" applyAlignment="1" applyProtection="1">
      <alignment horizontal="left"/>
      <protection hidden="1"/>
    </xf>
    <xf numFmtId="3" fontId="91" fillId="0" borderId="18" xfId="41" applyNumberFormat="1" applyFont="1" applyBorder="1" applyAlignment="1" applyProtection="1">
      <alignment horizontal="center"/>
      <protection hidden="1"/>
    </xf>
    <xf numFmtId="3" fontId="25" fillId="0" borderId="18" xfId="0" applyNumberFormat="1" applyFont="1" applyBorder="1" applyAlignment="1" applyProtection="1">
      <alignment horizontal="center"/>
      <protection hidden="1"/>
    </xf>
    <xf numFmtId="0" fontId="91" fillId="0" borderId="25" xfId="41" applyFont="1" applyBorder="1" applyAlignment="1" applyProtection="1">
      <alignment horizontal="left"/>
      <protection hidden="1"/>
    </xf>
    <xf numFmtId="3" fontId="91" fillId="0" borderId="25" xfId="41" applyNumberFormat="1" applyFont="1" applyBorder="1" applyAlignment="1" applyProtection="1">
      <alignment horizontal="center"/>
      <protection hidden="1"/>
    </xf>
    <xf numFmtId="3" fontId="25" fillId="0" borderId="25" xfId="0" applyNumberFormat="1" applyFont="1" applyBorder="1" applyAlignment="1" applyProtection="1">
      <alignment horizontal="center"/>
      <protection hidden="1"/>
    </xf>
    <xf numFmtId="3" fontId="91" fillId="0" borderId="25" xfId="41" applyNumberFormat="1" applyFont="1" applyBorder="1" applyAlignment="1" applyProtection="1">
      <alignment horizontal="center"/>
      <protection locked="0" hidden="1"/>
    </xf>
    <xf numFmtId="3" fontId="25" fillId="0" borderId="25" xfId="0" applyNumberFormat="1" applyFont="1" applyBorder="1" applyAlignment="1" applyProtection="1">
      <alignment horizontal="centerContinuous"/>
      <protection locked="0"/>
    </xf>
    <xf numFmtId="0" fontId="25" fillId="0" borderId="25" xfId="0" applyFont="1" applyBorder="1" applyAlignment="1" applyProtection="1">
      <alignment horizontal="center"/>
      <protection locked="0"/>
    </xf>
    <xf numFmtId="2" fontId="25" fillId="0" borderId="25" xfId="0" applyNumberFormat="1" applyFont="1" applyBorder="1" applyAlignment="1" applyProtection="1">
      <alignment horizontal="center"/>
      <protection hidden="1"/>
    </xf>
    <xf numFmtId="9" fontId="25" fillId="0" borderId="25" xfId="0" applyNumberFormat="1" applyFont="1" applyBorder="1" applyAlignment="1" applyProtection="1">
      <alignment horizontal="center"/>
      <protection hidden="1"/>
    </xf>
    <xf numFmtId="164" fontId="25" fillId="0" borderId="25" xfId="0" applyNumberFormat="1" applyFont="1" applyBorder="1" applyAlignment="1" applyProtection="1">
      <alignment horizontal="center"/>
      <protection hidden="1"/>
    </xf>
    <xf numFmtId="3" fontId="25" fillId="64" borderId="10" xfId="0" applyNumberFormat="1" applyFont="1" applyFill="1" applyBorder="1" applyAlignment="1" applyProtection="1">
      <alignment horizontal="center"/>
      <protection hidden="1"/>
    </xf>
    <xf numFmtId="9" fontId="25" fillId="64" borderId="10" xfId="0" applyNumberFormat="1" applyFont="1" applyFill="1" applyBorder="1" applyAlignment="1" applyProtection="1">
      <alignment horizontal="center"/>
      <protection hidden="1"/>
    </xf>
    <xf numFmtId="164" fontId="25" fillId="64" borderId="14" xfId="0" applyNumberFormat="1" applyFont="1" applyFill="1" applyBorder="1" applyAlignment="1" applyProtection="1">
      <alignment horizontal="center"/>
      <protection hidden="1"/>
    </xf>
    <xf numFmtId="3" fontId="25" fillId="64" borderId="17" xfId="0" applyNumberFormat="1" applyFont="1" applyFill="1" applyBorder="1" applyAlignment="1" applyProtection="1">
      <alignment horizontal="center"/>
      <protection hidden="1"/>
    </xf>
    <xf numFmtId="9" fontId="25" fillId="64" borderId="17" xfId="0" applyNumberFormat="1" applyFont="1" applyFill="1" applyBorder="1" applyAlignment="1" applyProtection="1">
      <alignment horizontal="center"/>
      <protection hidden="1"/>
    </xf>
    <xf numFmtId="164" fontId="25" fillId="64" borderId="64" xfId="0" applyNumberFormat="1" applyFont="1" applyFill="1" applyBorder="1" applyAlignment="1" applyProtection="1">
      <alignment horizontal="center"/>
      <protection hidden="1"/>
    </xf>
    <xf numFmtId="0" fontId="25" fillId="0" borderId="18" xfId="0" applyFont="1" applyBorder="1" applyAlignment="1" applyProtection="1">
      <alignment horizontal="center"/>
      <protection hidden="1"/>
    </xf>
    <xf numFmtId="2" fontId="25" fillId="0" borderId="18" xfId="0" applyNumberFormat="1" applyFont="1" applyBorder="1" applyAlignment="1" applyProtection="1">
      <alignment horizontal="center"/>
      <protection hidden="1"/>
    </xf>
    <xf numFmtId="0" fontId="4" fillId="0" borderId="0" xfId="0" applyFont="1" applyAlignment="1" applyProtection="1">
      <alignment horizontal="center" wrapText="1"/>
      <protection hidden="1"/>
    </xf>
    <xf numFmtId="0" fontId="23" fillId="0" borderId="0" xfId="0" applyFont="1" applyAlignment="1" applyProtection="1">
      <alignment vertical="top" wrapText="1"/>
      <protection hidden="1"/>
    </xf>
    <xf numFmtId="0" fontId="23" fillId="0" borderId="0" xfId="0" applyFont="1" applyProtection="1">
      <protection hidden="1"/>
    </xf>
    <xf numFmtId="0" fontId="23" fillId="0" borderId="27" xfId="0" applyFont="1" applyBorder="1" applyAlignment="1" applyProtection="1">
      <alignment vertical="top"/>
      <protection hidden="1"/>
    </xf>
    <xf numFmtId="14" fontId="0" fillId="0" borderId="50" xfId="0" applyNumberFormat="1" applyBorder="1" applyProtection="1">
      <protection locked="0" hidden="1"/>
    </xf>
    <xf numFmtId="0" fontId="0" fillId="0" borderId="26" xfId="0" applyBorder="1" applyProtection="1">
      <protection locked="0"/>
    </xf>
    <xf numFmtId="0" fontId="0" fillId="0" borderId="27" xfId="0" applyBorder="1" applyProtection="1">
      <protection locked="0"/>
    </xf>
    <xf numFmtId="0" fontId="0" fillId="0" borderId="58" xfId="0" applyBorder="1" applyProtection="1">
      <protection locked="0"/>
    </xf>
    <xf numFmtId="0" fontId="0" fillId="0" borderId="28" xfId="0" applyBorder="1" applyProtection="1">
      <protection locked="0"/>
    </xf>
    <xf numFmtId="0" fontId="0" fillId="0" borderId="46" xfId="0" applyBorder="1" applyProtection="1">
      <protection locked="0"/>
    </xf>
    <xf numFmtId="0" fontId="0" fillId="0" borderId="29" xfId="0" applyBorder="1" applyProtection="1">
      <protection locked="0"/>
    </xf>
    <xf numFmtId="0" fontId="0" fillId="0" borderId="30" xfId="0" applyBorder="1" applyProtection="1">
      <protection locked="0"/>
    </xf>
    <xf numFmtId="0" fontId="0" fillId="0" borderId="59" xfId="0" applyBorder="1" applyProtection="1">
      <protection locked="0"/>
    </xf>
    <xf numFmtId="3" fontId="4" fillId="0" borderId="0" xfId="0" applyNumberFormat="1" applyFont="1" applyProtection="1">
      <protection hidden="1"/>
    </xf>
    <xf numFmtId="168" fontId="50" fillId="0" borderId="0" xfId="0" applyNumberFormat="1" applyFont="1" applyProtection="1">
      <protection hidden="1"/>
    </xf>
    <xf numFmtId="4" fontId="35" fillId="0" borderId="0" xfId="0" applyNumberFormat="1" applyFont="1" applyProtection="1">
      <protection hidden="1"/>
    </xf>
    <xf numFmtId="0" fontId="91" fillId="66" borderId="11" xfId="41" applyFont="1" applyFill="1" applyBorder="1" applyAlignment="1" applyProtection="1">
      <alignment horizontal="left"/>
      <protection locked="0"/>
    </xf>
    <xf numFmtId="0" fontId="91" fillId="66" borderId="92" xfId="41" applyFont="1" applyFill="1" applyBorder="1" applyAlignment="1" applyProtection="1">
      <alignment horizontal="left"/>
      <protection locked="0"/>
    </xf>
    <xf numFmtId="3" fontId="91" fillId="66" borderId="10" xfId="41" applyNumberFormat="1" applyFont="1" applyFill="1" applyBorder="1" applyAlignment="1" applyProtection="1">
      <alignment horizontal="center"/>
      <protection locked="0"/>
    </xf>
    <xf numFmtId="3" fontId="91" fillId="66" borderId="17" xfId="41" applyNumberFormat="1" applyFont="1" applyFill="1" applyBorder="1" applyAlignment="1" applyProtection="1">
      <alignment horizontal="center"/>
      <protection locked="0"/>
    </xf>
    <xf numFmtId="0" fontId="91" fillId="66" borderId="11" xfId="41" applyFont="1" applyFill="1" applyBorder="1" applyAlignment="1" applyProtection="1">
      <alignment horizontal="left"/>
      <protection locked="0" hidden="1"/>
    </xf>
    <xf numFmtId="0" fontId="0" fillId="66" borderId="45" xfId="0" applyFill="1" applyBorder="1"/>
    <xf numFmtId="0" fontId="0" fillId="56" borderId="46" xfId="0" applyFill="1" applyBorder="1"/>
    <xf numFmtId="0" fontId="0" fillId="66" borderId="90" xfId="0" applyFill="1" applyBorder="1"/>
    <xf numFmtId="0" fontId="0" fillId="0" borderId="97" xfId="0" applyBorder="1"/>
    <xf numFmtId="0" fontId="0" fillId="0" borderId="96" xfId="0" applyBorder="1" applyProtection="1">
      <protection locked="0"/>
    </xf>
    <xf numFmtId="0" fontId="106" fillId="0" borderId="96" xfId="41" applyFont="1" applyBorder="1" applyAlignment="1">
      <alignment horizontal="center"/>
    </xf>
    <xf numFmtId="0" fontId="22" fillId="0" borderId="96" xfId="41" applyFont="1" applyBorder="1" applyAlignment="1">
      <alignment horizontal="left"/>
    </xf>
    <xf numFmtId="0" fontId="0" fillId="0" borderId="96" xfId="0" applyBorder="1"/>
    <xf numFmtId="9" fontId="22" fillId="0" borderId="96" xfId="41" applyNumberFormat="1" applyFont="1" applyBorder="1" applyAlignment="1">
      <alignment horizontal="center"/>
    </xf>
    <xf numFmtId="0" fontId="22" fillId="0" borderId="98" xfId="41" applyFont="1" applyBorder="1" applyAlignment="1">
      <alignment horizontal="left"/>
    </xf>
    <xf numFmtId="9" fontId="31" fillId="0" borderId="99" xfId="41" applyNumberFormat="1" applyFont="1" applyBorder="1" applyAlignment="1">
      <alignment horizontal="center"/>
    </xf>
    <xf numFmtId="167" fontId="31" fillId="0" borderId="99" xfId="41" applyNumberFormat="1" applyFont="1" applyBorder="1" applyAlignment="1">
      <alignment horizontal="center"/>
    </xf>
    <xf numFmtId="3" fontId="31" fillId="0" borderId="99" xfId="41" applyNumberFormat="1" applyFont="1" applyBorder="1" applyAlignment="1">
      <alignment horizontal="center"/>
    </xf>
    <xf numFmtId="0" fontId="0" fillId="0" borderId="99" xfId="0" applyBorder="1"/>
    <xf numFmtId="0" fontId="0" fillId="0" borderId="100" xfId="0" applyBorder="1"/>
    <xf numFmtId="0" fontId="107" fillId="0" borderId="93" xfId="41" applyFont="1" applyBorder="1" applyAlignment="1">
      <alignment horizontal="centerContinuous"/>
    </xf>
    <xf numFmtId="0" fontId="107" fillId="0" borderId="94" xfId="41" applyFont="1" applyBorder="1" applyAlignment="1">
      <alignment horizontal="centerContinuous"/>
    </xf>
    <xf numFmtId="9" fontId="107" fillId="0" borderId="94" xfId="41" applyNumberFormat="1" applyFont="1" applyBorder="1" applyAlignment="1">
      <alignment horizontal="centerContinuous"/>
    </xf>
    <xf numFmtId="0" fontId="23" fillId="0" borderId="94" xfId="0" applyFont="1" applyBorder="1" applyAlignment="1">
      <alignment horizontal="centerContinuous"/>
    </xf>
    <xf numFmtId="0" fontId="23" fillId="0" borderId="95" xfId="0" applyFont="1" applyBorder="1" applyAlignment="1">
      <alignment horizontal="centerContinuous"/>
    </xf>
    <xf numFmtId="0" fontId="108" fillId="0" borderId="101" xfId="0" applyFont="1" applyBorder="1" applyAlignment="1" applyProtection="1">
      <alignment horizontal="centerContinuous"/>
      <protection locked="0"/>
    </xf>
    <xf numFmtId="0" fontId="107" fillId="0" borderId="20" xfId="41" applyFont="1" applyBorder="1" applyAlignment="1">
      <alignment horizontal="centerContinuous"/>
    </xf>
    <xf numFmtId="9" fontId="107" fillId="0" borderId="20" xfId="41" applyNumberFormat="1" applyFont="1" applyBorder="1" applyAlignment="1">
      <alignment horizontal="centerContinuous"/>
    </xf>
    <xf numFmtId="0" fontId="23" fillId="0" borderId="20" xfId="0" applyFont="1" applyBorder="1" applyAlignment="1">
      <alignment horizontal="centerContinuous"/>
    </xf>
    <xf numFmtId="0" fontId="23" fillId="0" borderId="102" xfId="0" applyFont="1" applyBorder="1" applyAlignment="1">
      <alignment horizontal="centerContinuous"/>
    </xf>
    <xf numFmtId="0" fontId="31" fillId="0" borderId="0" xfId="41" applyFont="1" applyAlignment="1">
      <alignment horizontal="right"/>
    </xf>
    <xf numFmtId="0" fontId="45" fillId="0" borderId="0" xfId="0" applyFont="1" applyAlignment="1" applyProtection="1">
      <alignment horizontal="right"/>
      <protection hidden="1"/>
    </xf>
    <xf numFmtId="0" fontId="42" fillId="59" borderId="19" xfId="0" applyFont="1" applyFill="1" applyBorder="1" applyAlignment="1">
      <alignment horizontal="center" wrapText="1"/>
    </xf>
    <xf numFmtId="9" fontId="44" fillId="0" borderId="19" xfId="0" applyNumberFormat="1" applyFont="1" applyBorder="1" applyAlignment="1">
      <alignment horizontal="center" vertical="center" wrapText="1"/>
    </xf>
    <xf numFmtId="0" fontId="44" fillId="0" borderId="34" xfId="0" applyFont="1" applyBorder="1" applyAlignment="1">
      <alignment vertical="center" wrapText="1"/>
    </xf>
    <xf numFmtId="0" fontId="106" fillId="0" borderId="97" xfId="0" applyFont="1" applyBorder="1"/>
    <xf numFmtId="0" fontId="41" fillId="0" borderId="96" xfId="41" applyFont="1" applyBorder="1" applyAlignment="1" applyProtection="1">
      <alignment horizontal="center"/>
      <protection locked="0" hidden="1"/>
    </xf>
    <xf numFmtId="164" fontId="49" fillId="56" borderId="0" xfId="0" applyNumberFormat="1" applyFont="1" applyFill="1" applyAlignment="1" applyProtection="1">
      <alignment horizontal="left" indent="1"/>
      <protection hidden="1"/>
    </xf>
    <xf numFmtId="0" fontId="113" fillId="0" borderId="0" xfId="0" applyFont="1" applyAlignment="1" applyProtection="1">
      <alignment horizontal="right"/>
      <protection hidden="1"/>
    </xf>
    <xf numFmtId="0" fontId="24" fillId="0" borderId="0" xfId="0" applyFont="1" applyAlignment="1">
      <alignment vertical="top"/>
    </xf>
    <xf numFmtId="0" fontId="112" fillId="0" borderId="0" xfId="0" applyFont="1" applyAlignment="1" applyProtection="1">
      <alignment horizontal="right"/>
      <protection hidden="1"/>
    </xf>
    <xf numFmtId="165" fontId="114" fillId="0" borderId="0" xfId="0" applyNumberFormat="1" applyFont="1" applyAlignment="1" applyProtection="1">
      <alignment horizontal="right" vertical="top"/>
      <protection hidden="1"/>
    </xf>
    <xf numFmtId="0" fontId="113" fillId="0" borderId="0" xfId="0" applyFont="1" applyAlignment="1" applyProtection="1">
      <alignment horizontal="right" vertical="top"/>
      <protection hidden="1"/>
    </xf>
    <xf numFmtId="0" fontId="0" fillId="0" borderId="28" xfId="0" applyBorder="1"/>
    <xf numFmtId="0" fontId="0" fillId="0" borderId="46" xfId="0" applyBorder="1"/>
    <xf numFmtId="176" fontId="0" fillId="0" borderId="0" xfId="0" applyNumberFormat="1"/>
    <xf numFmtId="176" fontId="4" fillId="0" borderId="0" xfId="0" applyNumberFormat="1" applyFont="1"/>
    <xf numFmtId="177" fontId="0" fillId="0" borderId="0" xfId="0" applyNumberFormat="1"/>
    <xf numFmtId="178" fontId="4" fillId="0" borderId="0" xfId="0" applyNumberFormat="1" applyFont="1"/>
    <xf numFmtId="178" fontId="0" fillId="0" borderId="0" xfId="0" applyNumberFormat="1"/>
    <xf numFmtId="179" fontId="0" fillId="0" borderId="0" xfId="0" applyNumberFormat="1"/>
    <xf numFmtId="0" fontId="4" fillId="0" borderId="0" xfId="0" applyFont="1" applyAlignment="1" applyProtection="1">
      <alignment horizontal="left" vertical="top" wrapText="1"/>
      <protection hidden="1"/>
    </xf>
    <xf numFmtId="3" fontId="0" fillId="0" borderId="0" xfId="0" applyNumberFormat="1" applyAlignment="1">
      <alignment horizontal="left"/>
    </xf>
    <xf numFmtId="3" fontId="4" fillId="0" borderId="0" xfId="0" applyNumberFormat="1" applyFont="1" applyAlignment="1">
      <alignment horizontal="left"/>
    </xf>
    <xf numFmtId="0" fontId="4" fillId="60" borderId="19" xfId="0" applyFont="1" applyFill="1" applyBorder="1" applyAlignment="1" applyProtection="1">
      <alignment horizontal="centerContinuous"/>
      <protection hidden="1"/>
    </xf>
    <xf numFmtId="0" fontId="4" fillId="60" borderId="33" xfId="0" applyFont="1" applyFill="1" applyBorder="1" applyAlignment="1" applyProtection="1">
      <alignment horizontal="centerContinuous"/>
      <protection hidden="1"/>
    </xf>
    <xf numFmtId="0" fontId="4" fillId="0" borderId="36" xfId="0" applyFont="1" applyBorder="1" applyAlignment="1" applyProtection="1">
      <alignment horizontal="center" vertical="center"/>
      <protection hidden="1"/>
    </xf>
    <xf numFmtId="0" fontId="4" fillId="0" borderId="105" xfId="0" applyFont="1" applyBorder="1" applyAlignment="1" applyProtection="1">
      <alignment horizontal="center" vertical="center"/>
      <protection locked="0"/>
    </xf>
    <xf numFmtId="0" fontId="4" fillId="0" borderId="14" xfId="0" applyFont="1" applyBorder="1" applyAlignment="1" applyProtection="1">
      <alignment horizontal="center" vertical="center"/>
      <protection locked="0"/>
    </xf>
    <xf numFmtId="180" fontId="4" fillId="0" borderId="44" xfId="0" applyNumberFormat="1" applyFont="1" applyBorder="1" applyAlignment="1" applyProtection="1">
      <alignment horizontal="center" vertical="center"/>
      <protection hidden="1"/>
    </xf>
    <xf numFmtId="180" fontId="4" fillId="0" borderId="19" xfId="0" applyNumberFormat="1" applyFont="1" applyBorder="1" applyAlignment="1" applyProtection="1">
      <alignment horizontal="center" vertical="center"/>
      <protection hidden="1"/>
    </xf>
    <xf numFmtId="180" fontId="4" fillId="0" borderId="34" xfId="0" applyNumberFormat="1" applyFont="1" applyBorder="1" applyAlignment="1" applyProtection="1">
      <alignment horizontal="center" vertical="center"/>
      <protection hidden="1"/>
    </xf>
    <xf numFmtId="0" fontId="24" fillId="0" borderId="0" xfId="49" applyFont="1" applyAlignment="1">
      <alignment horizontal="left" vertical="top" wrapText="1"/>
    </xf>
    <xf numFmtId="0" fontId="24" fillId="0" borderId="0" xfId="49" applyFont="1" applyAlignment="1">
      <alignment horizontal="left" wrapText="1" indent="1"/>
    </xf>
    <xf numFmtId="0" fontId="24" fillId="0" borderId="0" xfId="49" applyFont="1" applyAlignment="1">
      <alignment horizontal="left" wrapText="1" indent="2"/>
    </xf>
    <xf numFmtId="0" fontId="24" fillId="0" borderId="0" xfId="0" applyFont="1" applyAlignment="1">
      <alignment horizontal="left" vertical="top" wrapText="1"/>
    </xf>
    <xf numFmtId="0" fontId="82" fillId="0" borderId="0" xfId="49" applyFont="1" applyAlignment="1">
      <alignment horizontal="left" vertical="top" wrapText="1"/>
    </xf>
    <xf numFmtId="0" fontId="24" fillId="0" borderId="0" xfId="49" applyFont="1" applyAlignment="1">
      <alignment horizontal="left" wrapText="1"/>
    </xf>
    <xf numFmtId="0" fontId="4" fillId="0" borderId="0" xfId="49" applyFont="1" applyAlignment="1">
      <alignment horizontal="left" vertical="top" wrapText="1"/>
    </xf>
    <xf numFmtId="0" fontId="44" fillId="0" borderId="0" xfId="49" applyFont="1" applyAlignment="1">
      <alignment horizontal="left" vertical="top" wrapText="1" indent="2"/>
    </xf>
    <xf numFmtId="0" fontId="0" fillId="0" borderId="0" xfId="0" applyAlignment="1" applyProtection="1">
      <alignment horizontal="left"/>
      <protection locked="0"/>
    </xf>
    <xf numFmtId="0" fontId="0" fillId="0" borderId="20" xfId="0" applyBorder="1" applyAlignment="1" applyProtection="1">
      <alignment horizontal="left"/>
      <protection locked="0"/>
    </xf>
    <xf numFmtId="0" fontId="4" fillId="66" borderId="19" xfId="0" applyFont="1" applyFill="1" applyBorder="1" applyAlignment="1" applyProtection="1">
      <alignment horizontal="left" vertical="center"/>
      <protection locked="0" hidden="1"/>
    </xf>
    <xf numFmtId="0" fontId="4" fillId="66" borderId="33" xfId="0" applyFont="1" applyFill="1" applyBorder="1" applyAlignment="1" applyProtection="1">
      <alignment horizontal="left" vertical="center"/>
      <protection locked="0" hidden="1"/>
    </xf>
    <xf numFmtId="14" fontId="0" fillId="0" borderId="65" xfId="0" applyNumberFormat="1" applyBorder="1" applyAlignment="1" applyProtection="1">
      <alignment horizontal="center"/>
      <protection locked="0"/>
    </xf>
    <xf numFmtId="14" fontId="0" fillId="0" borderId="20" xfId="0" applyNumberFormat="1" applyBorder="1" applyAlignment="1" applyProtection="1">
      <alignment horizontal="center"/>
      <protection locked="0"/>
    </xf>
    <xf numFmtId="0" fontId="0" fillId="0" borderId="65" xfId="0" applyBorder="1" applyAlignment="1" applyProtection="1">
      <alignment horizontal="left"/>
      <protection locked="0"/>
    </xf>
    <xf numFmtId="0" fontId="0" fillId="66" borderId="19" xfId="0" applyFill="1" applyBorder="1" applyAlignment="1" applyProtection="1">
      <alignment horizontal="left" vertical="center"/>
      <protection locked="0"/>
    </xf>
    <xf numFmtId="0" fontId="0" fillId="66" borderId="45" xfId="0" applyFill="1" applyBorder="1" applyAlignment="1" applyProtection="1">
      <alignment horizontal="left" vertical="center"/>
      <protection locked="0"/>
    </xf>
    <xf numFmtId="0" fontId="0" fillId="66" borderId="33" xfId="0" applyFill="1" applyBorder="1" applyAlignment="1" applyProtection="1">
      <alignment horizontal="left" vertical="center"/>
      <protection locked="0"/>
    </xf>
    <xf numFmtId="0" fontId="0" fillId="66" borderId="44" xfId="0" applyFill="1" applyBorder="1" applyAlignment="1" applyProtection="1">
      <alignment horizontal="left" vertical="center"/>
      <protection locked="0"/>
    </xf>
    <xf numFmtId="0" fontId="0" fillId="66" borderId="42" xfId="0" applyFill="1" applyBorder="1" applyAlignment="1" applyProtection="1">
      <alignment horizontal="left" vertical="center"/>
      <protection locked="0"/>
    </xf>
    <xf numFmtId="0" fontId="0" fillId="66" borderId="91" xfId="0" applyFill="1" applyBorder="1" applyAlignment="1" applyProtection="1">
      <alignment horizontal="left" vertical="center"/>
      <protection locked="0"/>
    </xf>
    <xf numFmtId="165" fontId="0" fillId="66" borderId="45" xfId="0" applyNumberFormat="1" applyFill="1" applyBorder="1" applyAlignment="1">
      <alignment horizontal="left"/>
    </xf>
    <xf numFmtId="165" fontId="0" fillId="66" borderId="33" xfId="0" applyNumberFormat="1" applyFill="1" applyBorder="1" applyAlignment="1">
      <alignment horizontal="left"/>
    </xf>
    <xf numFmtId="0" fontId="4" fillId="66" borderId="19" xfId="0" applyFont="1" applyFill="1" applyBorder="1" applyAlignment="1" applyProtection="1">
      <alignment horizontal="left" vertical="center"/>
      <protection locked="0"/>
    </xf>
    <xf numFmtId="0" fontId="4" fillId="66" borderId="37" xfId="0" applyFont="1" applyFill="1" applyBorder="1" applyAlignment="1" applyProtection="1">
      <alignment horizontal="left" vertical="center"/>
      <protection locked="0"/>
    </xf>
    <xf numFmtId="0" fontId="0" fillId="66" borderId="65" xfId="0" applyFill="1" applyBorder="1" applyAlignment="1" applyProtection="1">
      <alignment horizontal="left" vertical="center"/>
      <protection locked="0"/>
    </xf>
    <xf numFmtId="0" fontId="0" fillId="66" borderId="47" xfId="0" applyFill="1" applyBorder="1" applyAlignment="1" applyProtection="1">
      <alignment horizontal="left" vertical="center"/>
      <protection locked="0"/>
    </xf>
    <xf numFmtId="171" fontId="0" fillId="66" borderId="19" xfId="0" applyNumberFormat="1" applyFill="1" applyBorder="1" applyAlignment="1" applyProtection="1">
      <alignment horizontal="left" vertical="center"/>
      <protection locked="0"/>
    </xf>
    <xf numFmtId="171" fontId="0" fillId="66" borderId="33" xfId="0" applyNumberFormat="1" applyFill="1" applyBorder="1" applyAlignment="1" applyProtection="1">
      <alignment horizontal="left" vertical="center"/>
      <protection locked="0"/>
    </xf>
    <xf numFmtId="3" fontId="4" fillId="0" borderId="45" xfId="0" applyNumberFormat="1" applyFont="1" applyBorder="1" applyAlignment="1">
      <alignment horizontal="center" vertical="center"/>
    </xf>
    <xf numFmtId="3" fontId="0" fillId="0" borderId="45" xfId="0" applyNumberFormat="1" applyBorder="1" applyAlignment="1">
      <alignment horizontal="center" vertical="center"/>
    </xf>
    <xf numFmtId="0" fontId="4" fillId="66" borderId="45" xfId="0" applyFont="1" applyFill="1" applyBorder="1" applyAlignment="1" applyProtection="1">
      <alignment horizontal="left" vertical="center"/>
      <protection locked="0"/>
    </xf>
    <xf numFmtId="0" fontId="4" fillId="66" borderId="33" xfId="0" applyFont="1" applyFill="1" applyBorder="1" applyAlignment="1" applyProtection="1">
      <alignment horizontal="left" vertical="center"/>
      <protection locked="0"/>
    </xf>
    <xf numFmtId="171" fontId="4" fillId="66" borderId="19" xfId="0" applyNumberFormat="1" applyFont="1" applyFill="1" applyBorder="1" applyAlignment="1" applyProtection="1">
      <alignment horizontal="left" vertical="center"/>
      <protection locked="0"/>
    </xf>
    <xf numFmtId="173" fontId="0" fillId="66" borderId="19" xfId="0" applyNumberFormat="1" applyFill="1" applyBorder="1" applyAlignment="1" applyProtection="1">
      <alignment horizontal="left" vertical="center"/>
      <protection locked="0"/>
    </xf>
    <xf numFmtId="173" fontId="0" fillId="66" borderId="45" xfId="0" applyNumberFormat="1" applyFill="1" applyBorder="1" applyAlignment="1" applyProtection="1">
      <alignment horizontal="left" vertical="center"/>
      <protection locked="0"/>
    </xf>
    <xf numFmtId="173" fontId="0" fillId="66" borderId="33" xfId="0" applyNumberFormat="1" applyFill="1" applyBorder="1" applyAlignment="1" applyProtection="1">
      <alignment horizontal="left" vertical="center"/>
      <protection locked="0"/>
    </xf>
    <xf numFmtId="0" fontId="4" fillId="0" borderId="19" xfId="0" applyFont="1" applyBorder="1" applyAlignment="1">
      <alignment horizontal="left" vertical="center" wrapText="1"/>
    </xf>
    <xf numFmtId="0" fontId="4" fillId="0" borderId="45" xfId="0" applyFont="1" applyBorder="1" applyAlignment="1">
      <alignment horizontal="left" vertical="center" wrapText="1"/>
    </xf>
    <xf numFmtId="0" fontId="4" fillId="0" borderId="33" xfId="0" applyFont="1" applyBorder="1" applyAlignment="1">
      <alignment horizontal="left" vertical="center" wrapText="1"/>
    </xf>
    <xf numFmtId="3" fontId="0" fillId="66" borderId="19" xfId="0" applyNumberFormat="1" applyFill="1" applyBorder="1" applyAlignment="1" applyProtection="1">
      <alignment horizontal="left" vertical="center"/>
      <protection locked="0"/>
    </xf>
    <xf numFmtId="3" fontId="0" fillId="66" borderId="45" xfId="0" applyNumberFormat="1" applyFill="1" applyBorder="1" applyAlignment="1" applyProtection="1">
      <alignment horizontal="left" vertical="center"/>
      <protection locked="0"/>
    </xf>
    <xf numFmtId="3" fontId="0" fillId="66" borderId="33" xfId="0" applyNumberFormat="1" applyFill="1" applyBorder="1" applyAlignment="1" applyProtection="1">
      <alignment horizontal="left" vertical="center"/>
      <protection locked="0"/>
    </xf>
    <xf numFmtId="0" fontId="0" fillId="66" borderId="19" xfId="0" applyFill="1" applyBorder="1" applyAlignment="1" applyProtection="1">
      <alignment horizontal="left" vertical="center" wrapText="1"/>
      <protection locked="0"/>
    </xf>
    <xf numFmtId="0" fontId="0" fillId="66" borderId="45" xfId="0" applyFill="1" applyBorder="1" applyAlignment="1" applyProtection="1">
      <alignment horizontal="left" vertical="center" wrapText="1"/>
      <protection locked="0"/>
    </xf>
    <xf numFmtId="0" fontId="0" fillId="66" borderId="33" xfId="0" applyFill="1" applyBorder="1" applyAlignment="1" applyProtection="1">
      <alignment horizontal="left" vertical="center" wrapText="1"/>
      <protection locked="0"/>
    </xf>
    <xf numFmtId="0" fontId="4" fillId="61" borderId="19" xfId="0" applyFont="1" applyFill="1" applyBorder="1" applyAlignment="1" applyProtection="1">
      <alignment horizontal="left" vertical="center" wrapText="1"/>
      <protection hidden="1"/>
    </xf>
    <xf numFmtId="0" fontId="4" fillId="61" borderId="33" xfId="0" applyFont="1" applyFill="1" applyBorder="1" applyAlignment="1" applyProtection="1">
      <alignment horizontal="left" vertical="center" wrapText="1"/>
      <protection hidden="1"/>
    </xf>
    <xf numFmtId="3" fontId="0" fillId="66" borderId="19" xfId="0" applyNumberFormat="1" applyFill="1" applyBorder="1" applyAlignment="1" applyProtection="1">
      <alignment horizontal="left" vertical="center" wrapText="1"/>
      <protection locked="0"/>
    </xf>
    <xf numFmtId="3" fontId="0" fillId="66" borderId="45" xfId="0" applyNumberFormat="1" applyFill="1" applyBorder="1" applyAlignment="1" applyProtection="1">
      <alignment horizontal="left" vertical="center" wrapText="1"/>
      <protection locked="0"/>
    </xf>
    <xf numFmtId="3" fontId="0" fillId="66" borderId="33" xfId="0" applyNumberFormat="1" applyFill="1" applyBorder="1" applyAlignment="1" applyProtection="1">
      <alignment horizontal="left" vertical="center" wrapText="1"/>
      <protection locked="0"/>
    </xf>
    <xf numFmtId="0" fontId="4" fillId="0" borderId="10" xfId="0" applyFont="1" applyBorder="1" applyAlignment="1">
      <alignment horizontal="center" vertical="center" wrapText="1"/>
    </xf>
    <xf numFmtId="0" fontId="44" fillId="66" borderId="10" xfId="0" applyFont="1" applyFill="1" applyBorder="1" applyAlignment="1" applyProtection="1">
      <alignment horizontal="left" vertical="center" wrapText="1"/>
      <protection locked="0"/>
    </xf>
    <xf numFmtId="0" fontId="0" fillId="0" borderId="10" xfId="0" applyBorder="1" applyAlignment="1">
      <alignment horizontal="center" vertical="center" wrapText="1"/>
    </xf>
    <xf numFmtId="174" fontId="0" fillId="66" borderId="19" xfId="0" applyNumberFormat="1" applyFill="1" applyBorder="1" applyAlignment="1" applyProtection="1">
      <alignment horizontal="left" vertical="center"/>
      <protection locked="0"/>
    </xf>
    <xf numFmtId="174" fontId="0" fillId="66" borderId="45" xfId="0" applyNumberFormat="1" applyFill="1" applyBorder="1" applyAlignment="1" applyProtection="1">
      <alignment horizontal="left" vertical="center"/>
      <protection locked="0"/>
    </xf>
    <xf numFmtId="174" fontId="0" fillId="66" borderId="33" xfId="0" applyNumberFormat="1" applyFill="1" applyBorder="1" applyAlignment="1" applyProtection="1">
      <alignment horizontal="left" vertical="center"/>
      <protection locked="0"/>
    </xf>
    <xf numFmtId="0" fontId="0" fillId="66" borderId="33" xfId="0" applyFill="1" applyBorder="1" applyAlignment="1" applyProtection="1">
      <alignment horizontal="left" vertical="center"/>
      <protection locked="0" hidden="1"/>
    </xf>
    <xf numFmtId="14" fontId="0" fillId="66" borderId="19" xfId="0" applyNumberFormat="1" applyFill="1" applyBorder="1" applyAlignment="1" applyProtection="1">
      <alignment horizontal="center" vertical="center"/>
      <protection locked="0"/>
    </xf>
    <xf numFmtId="14" fontId="0" fillId="66" borderId="45" xfId="0" applyNumberFormat="1" applyFill="1" applyBorder="1" applyAlignment="1" applyProtection="1">
      <alignment horizontal="center" vertical="center"/>
      <protection locked="0"/>
    </xf>
    <xf numFmtId="14" fontId="0" fillId="66" borderId="33" xfId="0" applyNumberFormat="1" applyFill="1" applyBorder="1" applyAlignment="1" applyProtection="1">
      <alignment horizontal="center" vertical="center"/>
      <protection locked="0"/>
    </xf>
    <xf numFmtId="165" fontId="44" fillId="66" borderId="19" xfId="0" applyNumberFormat="1" applyFont="1" applyFill="1" applyBorder="1" applyAlignment="1" applyProtection="1">
      <alignment horizontal="left" vertical="center"/>
      <protection locked="0"/>
    </xf>
    <xf numFmtId="165" fontId="44" fillId="66" borderId="45" xfId="0" applyNumberFormat="1" applyFont="1" applyFill="1" applyBorder="1" applyAlignment="1" applyProtection="1">
      <alignment horizontal="left" vertical="center"/>
      <protection locked="0"/>
    </xf>
    <xf numFmtId="0" fontId="0" fillId="0" borderId="19" xfId="0" applyBorder="1" applyAlignment="1">
      <alignment horizontal="left" vertical="center" wrapText="1"/>
    </xf>
    <xf numFmtId="0" fontId="0" fillId="0" borderId="33" xfId="0" applyBorder="1" applyAlignment="1">
      <alignment horizontal="left" vertical="center" wrapText="1"/>
    </xf>
    <xf numFmtId="0" fontId="41" fillId="56" borderId="38" xfId="96" applyFont="1" applyFill="1" applyBorder="1" applyAlignment="1" applyProtection="1">
      <alignment horizontal="left" vertical="center" wrapText="1"/>
      <protection hidden="1"/>
    </xf>
    <xf numFmtId="0" fontId="41" fillId="56" borderId="0" xfId="96" applyFont="1" applyFill="1" applyAlignment="1" applyProtection="1">
      <alignment horizontal="left" vertical="center" wrapText="1"/>
      <protection hidden="1"/>
    </xf>
    <xf numFmtId="0" fontId="41" fillId="56" borderId="63" xfId="96" applyFont="1" applyFill="1" applyBorder="1" applyAlignment="1" applyProtection="1">
      <alignment horizontal="left" vertical="center" wrapText="1"/>
      <protection hidden="1"/>
    </xf>
    <xf numFmtId="0" fontId="24" fillId="0" borderId="0" xfId="0" applyFont="1" applyAlignment="1">
      <alignment horizontal="left" vertical="center" wrapText="1"/>
    </xf>
    <xf numFmtId="0" fontId="45" fillId="0" borderId="0" xfId="0" applyFont="1" applyAlignment="1">
      <alignment horizontal="left" vertical="center"/>
    </xf>
    <xf numFmtId="0" fontId="44" fillId="0" borderId="13" xfId="0" applyFont="1" applyBorder="1" applyAlignment="1">
      <alignment horizontal="left" vertical="center" wrapText="1"/>
    </xf>
    <xf numFmtId="0" fontId="42" fillId="59" borderId="10" xfId="0" applyFont="1" applyFill="1" applyBorder="1" applyAlignment="1">
      <alignment horizontal="center"/>
    </xf>
    <xf numFmtId="0" fontId="44" fillId="0" borderId="10" xfId="0" applyFont="1" applyBorder="1" applyAlignment="1">
      <alignment horizontal="left" vertical="center" wrapText="1"/>
    </xf>
    <xf numFmtId="0" fontId="47" fillId="57" borderId="12" xfId="0" applyFont="1" applyFill="1" applyBorder="1" applyAlignment="1" applyProtection="1">
      <alignment horizontal="left"/>
      <protection hidden="1"/>
    </xf>
    <xf numFmtId="0" fontId="47" fillId="57" borderId="13" xfId="0" applyFont="1" applyFill="1" applyBorder="1" applyAlignment="1" applyProtection="1">
      <alignment horizontal="left"/>
      <protection hidden="1"/>
    </xf>
    <xf numFmtId="0" fontId="47" fillId="68" borderId="40" xfId="0" applyFont="1" applyFill="1" applyBorder="1" applyAlignment="1" applyProtection="1">
      <alignment horizontal="left"/>
      <protection hidden="1"/>
    </xf>
    <xf numFmtId="0" fontId="47" fillId="68" borderId="33" xfId="0" applyFont="1" applyFill="1" applyBorder="1" applyAlignment="1" applyProtection="1">
      <alignment horizontal="left"/>
      <protection hidden="1"/>
    </xf>
    <xf numFmtId="0" fontId="4" fillId="0" borderId="14" xfId="0" applyFont="1" applyBorder="1" applyAlignment="1" applyProtection="1">
      <alignment horizontal="center" vertical="center"/>
      <protection hidden="1"/>
    </xf>
    <xf numFmtId="0" fontId="47" fillId="68" borderId="103" xfId="0" applyFont="1" applyFill="1" applyBorder="1" applyAlignment="1" applyProtection="1">
      <alignment horizontal="left"/>
      <protection hidden="1"/>
    </xf>
    <xf numFmtId="0" fontId="47" fillId="68" borderId="104" xfId="0" applyFont="1" applyFill="1" applyBorder="1" applyAlignment="1" applyProtection="1">
      <alignment horizontal="left"/>
      <protection hidden="1"/>
    </xf>
    <xf numFmtId="0" fontId="47" fillId="68" borderId="11" xfId="0" applyFont="1" applyFill="1" applyBorder="1" applyAlignment="1" applyProtection="1">
      <alignment horizontal="left"/>
      <protection hidden="1"/>
    </xf>
    <xf numFmtId="0" fontId="47" fillId="68" borderId="10" xfId="0" applyFont="1" applyFill="1" applyBorder="1" applyAlignment="1" applyProtection="1">
      <alignment horizontal="left"/>
      <protection hidden="1"/>
    </xf>
    <xf numFmtId="0" fontId="4" fillId="0" borderId="65" xfId="0" applyFont="1" applyBorder="1" applyAlignment="1" applyProtection="1">
      <alignment horizontal="left" vertical="top" wrapText="1"/>
      <protection hidden="1"/>
    </xf>
    <xf numFmtId="0" fontId="4" fillId="0" borderId="0" xfId="0" applyFont="1" applyAlignment="1" applyProtection="1">
      <alignment horizontal="left" vertical="top" wrapText="1"/>
      <protection hidden="1"/>
    </xf>
    <xf numFmtId="0" fontId="47" fillId="57" borderId="11" xfId="0" applyFont="1" applyFill="1" applyBorder="1" applyAlignment="1" applyProtection="1">
      <alignment horizontal="left"/>
      <protection hidden="1"/>
    </xf>
    <xf numFmtId="0" fontId="47" fillId="57" borderId="10" xfId="0" applyFont="1" applyFill="1" applyBorder="1" applyAlignment="1" applyProtection="1">
      <alignment horizontal="left"/>
      <protection hidden="1"/>
    </xf>
    <xf numFmtId="3" fontId="27" fillId="61" borderId="50" xfId="0" applyNumberFormat="1" applyFont="1" applyFill="1" applyBorder="1" applyAlignment="1" applyProtection="1">
      <alignment horizontal="center" vertical="center"/>
      <protection locked="0"/>
    </xf>
    <xf numFmtId="3" fontId="27" fillId="61" borderId="25" xfId="0" applyNumberFormat="1" applyFont="1" applyFill="1" applyBorder="1" applyAlignment="1" applyProtection="1">
      <alignment horizontal="center" vertical="center"/>
      <protection locked="0"/>
    </xf>
    <xf numFmtId="3" fontId="27" fillId="61" borderId="51" xfId="0" applyNumberFormat="1" applyFont="1" applyFill="1" applyBorder="1" applyAlignment="1" applyProtection="1">
      <alignment horizontal="center" vertical="center"/>
      <protection locked="0"/>
    </xf>
    <xf numFmtId="0" fontId="23" fillId="60" borderId="41" xfId="0" applyFont="1" applyFill="1" applyBorder="1" applyAlignment="1" applyProtection="1">
      <alignment horizontal="center"/>
      <protection hidden="1"/>
    </xf>
    <xf numFmtId="0" fontId="23" fillId="60" borderId="42" xfId="0" applyFont="1" applyFill="1" applyBorder="1" applyAlignment="1" applyProtection="1">
      <alignment horizontal="center"/>
      <protection hidden="1"/>
    </xf>
    <xf numFmtId="0" fontId="23" fillId="60" borderId="43" xfId="0" applyFont="1" applyFill="1" applyBorder="1" applyAlignment="1" applyProtection="1">
      <alignment horizontal="center"/>
      <protection hidden="1"/>
    </xf>
    <xf numFmtId="0" fontId="4" fillId="0" borderId="66" xfId="0" applyFont="1" applyBorder="1" applyAlignment="1" applyProtection="1">
      <alignment horizontal="left"/>
      <protection hidden="1"/>
    </xf>
    <xf numFmtId="0" fontId="4" fillId="0" borderId="65" xfId="0" applyFont="1" applyBorder="1" applyAlignment="1" applyProtection="1">
      <alignment horizontal="left"/>
      <protection hidden="1"/>
    </xf>
    <xf numFmtId="0" fontId="4" fillId="0" borderId="47" xfId="0" applyFont="1" applyBorder="1" applyAlignment="1" applyProtection="1">
      <alignment horizontal="left"/>
      <protection hidden="1"/>
    </xf>
    <xf numFmtId="0" fontId="4" fillId="0" borderId="28" xfId="0" applyFont="1" applyBorder="1" applyAlignment="1" applyProtection="1">
      <alignment horizontal="left"/>
      <protection hidden="1"/>
    </xf>
    <xf numFmtId="0" fontId="4" fillId="0" borderId="0" xfId="0" applyFont="1" applyAlignment="1" applyProtection="1">
      <alignment horizontal="left"/>
      <protection hidden="1"/>
    </xf>
    <xf numFmtId="0" fontId="4" fillId="0" borderId="28" xfId="0" applyFont="1" applyBorder="1" applyAlignment="1" applyProtection="1">
      <alignment horizontal="left" wrapText="1"/>
      <protection hidden="1"/>
    </xf>
    <xf numFmtId="0" fontId="4" fillId="0" borderId="0" xfId="0" applyFont="1" applyAlignment="1" applyProtection="1">
      <alignment horizontal="left" wrapText="1"/>
      <protection hidden="1"/>
    </xf>
    <xf numFmtId="0" fontId="47" fillId="56" borderId="48" xfId="0" applyFont="1" applyFill="1" applyBorder="1" applyAlignment="1" applyProtection="1">
      <alignment horizontal="left" vertical="center" wrapText="1"/>
      <protection hidden="1"/>
    </xf>
    <xf numFmtId="0" fontId="47" fillId="56" borderId="30" xfId="0" applyFont="1" applyFill="1" applyBorder="1" applyAlignment="1" applyProtection="1">
      <alignment horizontal="left" vertical="center" wrapText="1"/>
      <protection hidden="1"/>
    </xf>
    <xf numFmtId="0" fontId="47" fillId="56" borderId="59" xfId="0" applyFont="1" applyFill="1" applyBorder="1" applyAlignment="1" applyProtection="1">
      <alignment horizontal="left" vertical="center" wrapText="1"/>
      <protection hidden="1"/>
    </xf>
    <xf numFmtId="0" fontId="0" fillId="0" borderId="27" xfId="0" applyBorder="1" applyAlignment="1">
      <alignment horizontal="left" vertical="top" wrapText="1"/>
    </xf>
    <xf numFmtId="0" fontId="0" fillId="0" borderId="0" xfId="0" applyAlignment="1">
      <alignment horizontal="left" vertical="top" wrapText="1"/>
    </xf>
    <xf numFmtId="0" fontId="95" fillId="60" borderId="34" xfId="0" applyFont="1" applyFill="1" applyBorder="1" applyAlignment="1" applyProtection="1">
      <alignment horizontal="center"/>
      <protection hidden="1"/>
    </xf>
    <xf numFmtId="0" fontId="95" fillId="60" borderId="88" xfId="0" applyFont="1" applyFill="1" applyBorder="1" applyAlignment="1" applyProtection="1">
      <alignment horizontal="center"/>
      <protection hidden="1"/>
    </xf>
    <xf numFmtId="0" fontId="48" fillId="56" borderId="0" xfId="0" applyFont="1" applyFill="1" applyAlignment="1" applyProtection="1">
      <alignment horizontal="left" vertical="center"/>
      <protection hidden="1"/>
    </xf>
    <xf numFmtId="164" fontId="49" fillId="56" borderId="0" xfId="0" applyNumberFormat="1" applyFont="1" applyFill="1" applyAlignment="1" applyProtection="1">
      <alignment horizontal="left" indent="1"/>
      <protection hidden="1"/>
    </xf>
    <xf numFmtId="0" fontId="94" fillId="59" borderId="38" xfId="0" applyFont="1" applyFill="1" applyBorder="1" applyAlignment="1" applyProtection="1">
      <alignment horizontal="center" wrapText="1"/>
      <protection hidden="1"/>
    </xf>
    <xf numFmtId="0" fontId="94" fillId="59" borderId="63" xfId="0" applyFont="1" applyFill="1" applyBorder="1" applyAlignment="1" applyProtection="1">
      <alignment horizontal="center" wrapText="1"/>
      <protection hidden="1"/>
    </xf>
    <xf numFmtId="3" fontId="25" fillId="0" borderId="19" xfId="0" applyNumberFormat="1" applyFont="1" applyBorder="1" applyAlignment="1" applyProtection="1">
      <alignment horizontal="center"/>
      <protection hidden="1"/>
    </xf>
    <xf numFmtId="3" fontId="25" fillId="0" borderId="33" xfId="0" applyNumberFormat="1" applyFont="1" applyBorder="1" applyAlignment="1" applyProtection="1">
      <alignment horizontal="center"/>
      <protection hidden="1"/>
    </xf>
    <xf numFmtId="3" fontId="25" fillId="0" borderId="21" xfId="0" applyNumberFormat="1" applyFont="1" applyBorder="1" applyAlignment="1" applyProtection="1">
      <alignment horizontal="center"/>
      <protection hidden="1"/>
    </xf>
    <xf numFmtId="3" fontId="25" fillId="0" borderId="31" xfId="0" applyNumberFormat="1" applyFont="1" applyBorder="1" applyAlignment="1" applyProtection="1">
      <alignment horizontal="center"/>
      <protection hidden="1"/>
    </xf>
    <xf numFmtId="0" fontId="94" fillId="59" borderId="37" xfId="0" applyFont="1" applyFill="1" applyBorder="1" applyAlignment="1" applyProtection="1">
      <alignment horizontal="center" wrapText="1"/>
      <protection hidden="1"/>
    </xf>
    <xf numFmtId="0" fontId="94" fillId="59" borderId="47" xfId="0" applyFont="1" applyFill="1" applyBorder="1" applyAlignment="1" applyProtection="1">
      <alignment horizontal="center" wrapText="1"/>
      <protection hidden="1"/>
    </xf>
    <xf numFmtId="0" fontId="31" fillId="0" borderId="0" xfId="41" applyFont="1" applyAlignment="1">
      <alignment horizontal="left" vertical="top" wrapText="1"/>
    </xf>
    <xf numFmtId="0" fontId="31" fillId="0" borderId="0" xfId="41" applyFont="1" applyAlignment="1">
      <alignment horizontal="left" vertical="center" wrapText="1"/>
    </xf>
    <xf numFmtId="0" fontId="31" fillId="0" borderId="0" xfId="41" applyFont="1" applyAlignment="1">
      <alignment horizontal="left" wrapText="1"/>
    </xf>
    <xf numFmtId="3" fontId="25" fillId="66" borderId="19" xfId="0" applyNumberFormat="1" applyFont="1" applyFill="1" applyBorder="1" applyAlignment="1" applyProtection="1">
      <alignment horizontal="center"/>
      <protection locked="0"/>
    </xf>
    <xf numFmtId="3" fontId="25" fillId="66" borderId="33" xfId="0" applyNumberFormat="1" applyFont="1" applyFill="1" applyBorder="1" applyAlignment="1" applyProtection="1">
      <alignment horizontal="center"/>
      <protection locked="0"/>
    </xf>
    <xf numFmtId="3" fontId="25" fillId="0" borderId="44" xfId="0" applyNumberFormat="1" applyFont="1" applyBorder="1" applyAlignment="1" applyProtection="1">
      <alignment horizontal="center"/>
      <protection hidden="1"/>
    </xf>
    <xf numFmtId="3" fontId="25" fillId="0" borderId="91" xfId="0" applyNumberFormat="1" applyFont="1" applyBorder="1" applyAlignment="1" applyProtection="1">
      <alignment horizontal="center"/>
      <protection hidden="1"/>
    </xf>
    <xf numFmtId="3" fontId="25" fillId="66" borderId="34" xfId="0" applyNumberFormat="1" applyFont="1" applyFill="1" applyBorder="1" applyAlignment="1" applyProtection="1">
      <alignment horizontal="center"/>
      <protection locked="0"/>
    </xf>
    <xf numFmtId="3" fontId="25" fillId="66" borderId="88" xfId="0" applyNumberFormat="1" applyFont="1" applyFill="1" applyBorder="1" applyAlignment="1" applyProtection="1">
      <alignment horizontal="center"/>
      <protection locked="0"/>
    </xf>
    <xf numFmtId="0" fontId="55" fillId="24" borderId="50" xfId="0" applyFont="1" applyFill="1" applyBorder="1" applyAlignment="1" applyProtection="1">
      <alignment horizontal="left" vertical="center" wrapText="1"/>
      <protection hidden="1"/>
    </xf>
    <xf numFmtId="0" fontId="55" fillId="24" borderId="25" xfId="0" applyFont="1" applyFill="1" applyBorder="1" applyAlignment="1" applyProtection="1">
      <alignment horizontal="left" vertical="center" wrapText="1"/>
      <protection hidden="1"/>
    </xf>
    <xf numFmtId="0" fontId="55" fillId="24" borderId="51" xfId="0" applyFont="1" applyFill="1" applyBorder="1" applyAlignment="1" applyProtection="1">
      <alignment horizontal="left" vertical="center" wrapText="1"/>
      <protection hidden="1"/>
    </xf>
    <xf numFmtId="0" fontId="0" fillId="0" borderId="28" xfId="0"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0" borderId="46" xfId="0" applyBorder="1" applyAlignment="1" applyProtection="1">
      <alignment horizontal="left" vertical="center" wrapText="1"/>
      <protection hidden="1"/>
    </xf>
    <xf numFmtId="0" fontId="4" fillId="0" borderId="0" xfId="0" applyFont="1" applyAlignment="1" applyProtection="1">
      <alignment horizontal="left" vertical="center" wrapText="1"/>
      <protection hidden="1"/>
    </xf>
    <xf numFmtId="0" fontId="4" fillId="0" borderId="0" xfId="0" applyFont="1" applyAlignment="1">
      <alignment horizontal="left" vertical="center" wrapText="1"/>
    </xf>
    <xf numFmtId="0" fontId="4" fillId="0" borderId="28" xfId="0" applyFont="1" applyBorder="1" applyAlignment="1" applyProtection="1">
      <alignment horizontal="left" vertical="center" wrapText="1"/>
      <protection hidden="1"/>
    </xf>
    <xf numFmtId="0" fontId="4" fillId="0" borderId="46" xfId="0" applyFont="1" applyBorder="1" applyAlignment="1" applyProtection="1">
      <alignment horizontal="left" vertical="center" wrapText="1"/>
      <protection hidden="1"/>
    </xf>
    <xf numFmtId="14" fontId="0" fillId="0" borderId="50" xfId="0" applyNumberFormat="1" applyBorder="1" applyAlignment="1" applyProtection="1">
      <alignment horizontal="center"/>
      <protection locked="0" hidden="1"/>
    </xf>
    <xf numFmtId="14" fontId="0" fillId="0" borderId="25" xfId="0" applyNumberFormat="1" applyBorder="1" applyAlignment="1" applyProtection="1">
      <alignment horizontal="center"/>
      <protection locked="0" hidden="1"/>
    </xf>
    <xf numFmtId="14" fontId="0" fillId="0" borderId="51" xfId="0" applyNumberFormat="1" applyBorder="1" applyAlignment="1" applyProtection="1">
      <alignment horizontal="center"/>
      <protection locked="0" hidden="1"/>
    </xf>
    <xf numFmtId="0" fontId="0" fillId="0" borderId="50" xfId="0" applyBorder="1" applyAlignment="1" applyProtection="1">
      <alignment horizontal="center"/>
      <protection locked="0" hidden="1"/>
    </xf>
    <xf numFmtId="0" fontId="0" fillId="0" borderId="25" xfId="0" applyBorder="1" applyAlignment="1" applyProtection="1">
      <alignment horizontal="center"/>
      <protection locked="0" hidden="1"/>
    </xf>
    <xf numFmtId="0" fontId="0" fillId="0" borderId="51" xfId="0" applyBorder="1" applyAlignment="1" applyProtection="1">
      <alignment horizontal="center"/>
      <protection locked="0" hidden="1"/>
    </xf>
    <xf numFmtId="0" fontId="23" fillId="0" borderId="27" xfId="0" applyFont="1" applyBorder="1" applyAlignment="1" applyProtection="1">
      <alignment horizontal="left" vertical="top" wrapText="1"/>
      <protection hidden="1"/>
    </xf>
    <xf numFmtId="0" fontId="4" fillId="0" borderId="61" xfId="0" applyFont="1" applyBorder="1" applyAlignment="1" applyProtection="1">
      <alignment horizontal="center"/>
      <protection hidden="1"/>
    </xf>
    <xf numFmtId="0" fontId="4" fillId="0" borderId="28" xfId="0" applyFont="1" applyBorder="1" applyAlignment="1" applyProtection="1">
      <alignment horizontal="left" vertical="top" wrapText="1"/>
      <protection hidden="1"/>
    </xf>
    <xf numFmtId="0" fontId="4" fillId="0" borderId="46" xfId="0" applyFont="1" applyBorder="1" applyAlignment="1" applyProtection="1">
      <alignment horizontal="left" vertical="top" wrapText="1"/>
      <protection hidden="1"/>
    </xf>
    <xf numFmtId="0" fontId="55" fillId="24" borderId="57" xfId="0" applyFont="1" applyFill="1" applyBorder="1" applyAlignment="1" applyProtection="1">
      <alignment horizontal="left" vertical="center" wrapText="1"/>
      <protection hidden="1"/>
    </xf>
    <xf numFmtId="0" fontId="4" fillId="24" borderId="57" xfId="0" applyFont="1" applyFill="1" applyBorder="1" applyAlignment="1" applyProtection="1">
      <alignment horizontal="left" vertical="center" wrapText="1"/>
      <protection hidden="1"/>
    </xf>
    <xf numFmtId="0" fontId="55" fillId="0" borderId="0" xfId="0" applyFont="1" applyAlignment="1" applyProtection="1">
      <alignment horizontal="center"/>
      <protection hidden="1"/>
    </xf>
    <xf numFmtId="0" fontId="55" fillId="0" borderId="46" xfId="0" applyFont="1" applyBorder="1" applyAlignment="1" applyProtection="1">
      <alignment horizontal="center"/>
      <protection hidden="1"/>
    </xf>
    <xf numFmtId="0" fontId="4" fillId="0" borderId="26" xfId="0" applyFont="1" applyBorder="1" applyAlignment="1" applyProtection="1">
      <alignment horizontal="left" vertical="top" wrapText="1"/>
      <protection hidden="1"/>
    </xf>
    <xf numFmtId="0" fontId="4" fillId="0" borderId="27" xfId="0" applyFont="1" applyBorder="1" applyAlignment="1" applyProtection="1">
      <alignment horizontal="left" vertical="top" wrapText="1"/>
      <protection hidden="1"/>
    </xf>
    <xf numFmtId="0" fontId="4" fillId="0" borderId="58" xfId="0" applyFont="1" applyBorder="1" applyAlignment="1" applyProtection="1">
      <alignment horizontal="left" vertical="top" wrapText="1"/>
      <protection hidden="1"/>
    </xf>
    <xf numFmtId="0" fontId="55" fillId="0" borderId="0" xfId="0" applyFont="1" applyAlignment="1" applyProtection="1">
      <alignment horizontal="left" vertical="top" wrapText="1"/>
      <protection hidden="1"/>
    </xf>
    <xf numFmtId="0" fontId="55" fillId="0" borderId="46" xfId="0" applyFont="1" applyBorder="1" applyAlignment="1" applyProtection="1">
      <alignment horizontal="left" vertical="top" wrapText="1"/>
      <protection hidden="1"/>
    </xf>
    <xf numFmtId="0" fontId="0" fillId="0" borderId="0" xfId="0" applyAlignment="1" applyProtection="1">
      <alignment horizontal="left" wrapText="1"/>
      <protection hidden="1"/>
    </xf>
    <xf numFmtId="0" fontId="4" fillId="0" borderId="50" xfId="0" applyFont="1" applyBorder="1" applyAlignment="1" applyProtection="1">
      <alignment horizontal="center"/>
      <protection locked="0" hidden="1"/>
    </xf>
    <xf numFmtId="0" fontId="4" fillId="0" borderId="19" xfId="0" applyFont="1" applyBorder="1" applyAlignment="1" applyProtection="1">
      <alignment horizontal="left"/>
      <protection hidden="1"/>
    </xf>
    <xf numFmtId="0" fontId="4" fillId="0" borderId="45" xfId="0" applyFont="1" applyBorder="1" applyAlignment="1" applyProtection="1">
      <alignment horizontal="left"/>
      <protection hidden="1"/>
    </xf>
    <xf numFmtId="0" fontId="4" fillId="0" borderId="33" xfId="0" applyFont="1" applyBorder="1" applyAlignment="1" applyProtection="1">
      <alignment horizontal="left"/>
      <protection hidden="1"/>
    </xf>
    <xf numFmtId="0" fontId="4" fillId="0" borderId="19" xfId="0" applyFont="1" applyBorder="1" applyAlignment="1" applyProtection="1">
      <alignment horizontal="left"/>
      <protection locked="0"/>
    </xf>
    <xf numFmtId="0" fontId="4" fillId="0" borderId="45" xfId="0" applyFont="1" applyBorder="1" applyAlignment="1" applyProtection="1">
      <alignment horizontal="left"/>
      <protection locked="0"/>
    </xf>
    <xf numFmtId="0" fontId="4" fillId="0" borderId="33" xfId="0" applyFont="1" applyBorder="1" applyAlignment="1" applyProtection="1">
      <alignment horizontal="left"/>
      <protection locked="0"/>
    </xf>
    <xf numFmtId="0" fontId="4" fillId="0" borderId="0" xfId="0" applyFont="1" applyAlignment="1" applyProtection="1">
      <alignment vertical="center" wrapText="1"/>
      <protection hidden="1"/>
    </xf>
    <xf numFmtId="0" fontId="4" fillId="0" borderId="0" xfId="0" applyFont="1" applyAlignment="1" applyProtection="1">
      <alignment wrapText="1"/>
      <protection hidden="1"/>
    </xf>
    <xf numFmtId="0" fontId="55" fillId="0" borderId="27" xfId="0" applyFont="1" applyBorder="1" applyAlignment="1" applyProtection="1">
      <alignment horizontal="left" vertical="top" wrapText="1"/>
      <protection hidden="1"/>
    </xf>
    <xf numFmtId="0" fontId="55" fillId="0" borderId="58" xfId="0" applyFont="1" applyBorder="1" applyAlignment="1" applyProtection="1">
      <alignment horizontal="left" vertical="top" wrapText="1"/>
      <protection hidden="1"/>
    </xf>
  </cellXfs>
  <cellStyles count="98">
    <cellStyle name="20% - Accent1" xfId="1" builtinId="30" customBuiltin="1"/>
    <cellStyle name="20% - Accent1 2" xfId="55" xr:uid="{00000000-0005-0000-0000-000001000000}"/>
    <cellStyle name="20% - Accent2" xfId="2" builtinId="34" customBuiltin="1"/>
    <cellStyle name="20% - Accent2 2" xfId="56" xr:uid="{00000000-0005-0000-0000-000003000000}"/>
    <cellStyle name="20% - Accent3" xfId="3" builtinId="38" customBuiltin="1"/>
    <cellStyle name="20% - Accent3 2" xfId="57" xr:uid="{00000000-0005-0000-0000-000005000000}"/>
    <cellStyle name="20% - Accent4" xfId="4" builtinId="42" customBuiltin="1"/>
    <cellStyle name="20% - Accent4 2" xfId="58" xr:uid="{00000000-0005-0000-0000-000007000000}"/>
    <cellStyle name="20% - Accent5" xfId="5" builtinId="46" customBuiltin="1"/>
    <cellStyle name="20% - Accent5 2" xfId="59" xr:uid="{00000000-0005-0000-0000-000009000000}"/>
    <cellStyle name="20% - Accent6" xfId="6" builtinId="50" customBuiltin="1"/>
    <cellStyle name="20% - Accent6 2" xfId="60" xr:uid="{00000000-0005-0000-0000-00000B000000}"/>
    <cellStyle name="40% - Accent1" xfId="7" builtinId="31" customBuiltin="1"/>
    <cellStyle name="40% - Accent1 2" xfId="61" xr:uid="{00000000-0005-0000-0000-00000D000000}"/>
    <cellStyle name="40% - Accent2" xfId="8" builtinId="35" customBuiltin="1"/>
    <cellStyle name="40% - Accent2 2" xfId="62" xr:uid="{00000000-0005-0000-0000-00000F000000}"/>
    <cellStyle name="40% - Accent3" xfId="9" builtinId="39" customBuiltin="1"/>
    <cellStyle name="40% - Accent3 2" xfId="63" xr:uid="{00000000-0005-0000-0000-000011000000}"/>
    <cellStyle name="40% - Accent4" xfId="10" builtinId="43" customBuiltin="1"/>
    <cellStyle name="40% - Accent4 2" xfId="64" xr:uid="{00000000-0005-0000-0000-000013000000}"/>
    <cellStyle name="40% - Accent5" xfId="11" builtinId="47" customBuiltin="1"/>
    <cellStyle name="40% - Accent5 2" xfId="65" xr:uid="{00000000-0005-0000-0000-000015000000}"/>
    <cellStyle name="40% - Accent6" xfId="12" builtinId="51" customBuiltin="1"/>
    <cellStyle name="40% - Accent6 2" xfId="66" xr:uid="{00000000-0005-0000-0000-000017000000}"/>
    <cellStyle name="60% - Accent1" xfId="13" builtinId="32" customBuiltin="1"/>
    <cellStyle name="60% - Accent1 2" xfId="67" xr:uid="{00000000-0005-0000-0000-000019000000}"/>
    <cellStyle name="60% - Accent2" xfId="14" builtinId="36" customBuiltin="1"/>
    <cellStyle name="60% - Accent2 2" xfId="68" xr:uid="{00000000-0005-0000-0000-00001B000000}"/>
    <cellStyle name="60% - Accent3" xfId="15" builtinId="40" customBuiltin="1"/>
    <cellStyle name="60% - Accent3 2" xfId="69" xr:uid="{00000000-0005-0000-0000-00001D000000}"/>
    <cellStyle name="60% - Accent4" xfId="16" builtinId="44" customBuiltin="1"/>
    <cellStyle name="60% - Accent4 2" xfId="70" xr:uid="{00000000-0005-0000-0000-00001F000000}"/>
    <cellStyle name="60% - Accent5" xfId="17" builtinId="48" customBuiltin="1"/>
    <cellStyle name="60% - Accent5 2" xfId="71" xr:uid="{00000000-0005-0000-0000-000021000000}"/>
    <cellStyle name="60% - Accent6" xfId="18" builtinId="52" customBuiltin="1"/>
    <cellStyle name="60% - Accent6 2" xfId="72" xr:uid="{00000000-0005-0000-0000-000023000000}"/>
    <cellStyle name="Accent1" xfId="19" builtinId="29" customBuiltin="1"/>
    <cellStyle name="Accent1 2" xfId="73" xr:uid="{00000000-0005-0000-0000-000025000000}"/>
    <cellStyle name="Accent2" xfId="20" builtinId="33" customBuiltin="1"/>
    <cellStyle name="Accent2 2" xfId="74" xr:uid="{00000000-0005-0000-0000-000027000000}"/>
    <cellStyle name="Accent3" xfId="21" builtinId="37" customBuiltin="1"/>
    <cellStyle name="Accent3 2" xfId="75" xr:uid="{00000000-0005-0000-0000-000029000000}"/>
    <cellStyle name="Accent4" xfId="22" builtinId="41" customBuiltin="1"/>
    <cellStyle name="Accent4 2" xfId="76" xr:uid="{00000000-0005-0000-0000-00002B000000}"/>
    <cellStyle name="Accent5" xfId="23" builtinId="45" customBuiltin="1"/>
    <cellStyle name="Accent5 2" xfId="77" xr:uid="{00000000-0005-0000-0000-00002D000000}"/>
    <cellStyle name="Accent6" xfId="24" builtinId="49" customBuiltin="1"/>
    <cellStyle name="Accent6 2" xfId="78" xr:uid="{00000000-0005-0000-0000-00002F000000}"/>
    <cellStyle name="Bad" xfId="25" builtinId="27" customBuiltin="1"/>
    <cellStyle name="Bad 2" xfId="79" xr:uid="{00000000-0005-0000-0000-000031000000}"/>
    <cellStyle name="Calculation" xfId="26" builtinId="22" customBuiltin="1"/>
    <cellStyle name="Calculation 2" xfId="80" xr:uid="{00000000-0005-0000-0000-000033000000}"/>
    <cellStyle name="Check Cell" xfId="27" builtinId="23" customBuiltin="1"/>
    <cellStyle name="Check Cell 2" xfId="81" xr:uid="{00000000-0005-0000-0000-000035000000}"/>
    <cellStyle name="Comma" xfId="97" builtinId="3"/>
    <cellStyle name="Comma 2" xfId="51" xr:uid="{00000000-0005-0000-0000-000037000000}"/>
    <cellStyle name="Currency 2" xfId="52" xr:uid="{00000000-0005-0000-0000-000038000000}"/>
    <cellStyle name="Explanatory Text" xfId="28" builtinId="53" customBuiltin="1"/>
    <cellStyle name="Explanatory Text 2" xfId="82" xr:uid="{00000000-0005-0000-0000-00003A000000}"/>
    <cellStyle name="Good" xfId="29" builtinId="26" customBuiltin="1"/>
    <cellStyle name="Good 2" xfId="83" xr:uid="{00000000-0005-0000-0000-00003C000000}"/>
    <cellStyle name="Heading 1" xfId="30" builtinId="16" customBuiltin="1"/>
    <cellStyle name="Heading 1 2" xfId="84" xr:uid="{00000000-0005-0000-0000-00003E000000}"/>
    <cellStyle name="Heading 2" xfId="31" builtinId="17" customBuiltin="1"/>
    <cellStyle name="Heading 2 2" xfId="85" xr:uid="{00000000-0005-0000-0000-000040000000}"/>
    <cellStyle name="Heading 3" xfId="32" builtinId="18" customBuiltin="1"/>
    <cellStyle name="Heading 3 2" xfId="86" xr:uid="{00000000-0005-0000-0000-000042000000}"/>
    <cellStyle name="Heading 4" xfId="33" builtinId="19" customBuiltin="1"/>
    <cellStyle name="Heading 4 2" xfId="87" xr:uid="{00000000-0005-0000-0000-000044000000}"/>
    <cellStyle name="Hyperlink" xfId="48" builtinId="8"/>
    <cellStyle name="Input" xfId="34" builtinId="20" customBuiltin="1"/>
    <cellStyle name="Input 2" xfId="88" xr:uid="{00000000-0005-0000-0000-000047000000}"/>
    <cellStyle name="Linked Cell" xfId="35" builtinId="24" customBuiltin="1"/>
    <cellStyle name="Linked Cell 2" xfId="89" xr:uid="{00000000-0005-0000-0000-000049000000}"/>
    <cellStyle name="Neutral" xfId="36" builtinId="28" customBuiltin="1"/>
    <cellStyle name="Neutral 2" xfId="90" xr:uid="{00000000-0005-0000-0000-00004B000000}"/>
    <cellStyle name="Normal" xfId="0" builtinId="0"/>
    <cellStyle name="Normal 11" xfId="37" xr:uid="{00000000-0005-0000-0000-00004D000000}"/>
    <cellStyle name="Normal 18 2" xfId="38" xr:uid="{00000000-0005-0000-0000-00004E000000}"/>
    <cellStyle name="Normal 2" xfId="39" xr:uid="{00000000-0005-0000-0000-00004F000000}"/>
    <cellStyle name="Normal 3" xfId="49" xr:uid="{00000000-0005-0000-0000-000050000000}"/>
    <cellStyle name="Normal 4" xfId="50" xr:uid="{00000000-0005-0000-0000-000051000000}"/>
    <cellStyle name="Normal 5" xfId="40" xr:uid="{00000000-0005-0000-0000-000052000000}"/>
    <cellStyle name="Normal 6" xfId="54" xr:uid="{00000000-0005-0000-0000-000053000000}"/>
    <cellStyle name="Normal 7" xfId="96" xr:uid="{8AE7F04E-E09B-43E8-A169-F615E92343F0}"/>
    <cellStyle name="Normal_Sheet1" xfId="41" xr:uid="{00000000-0005-0000-0000-000055000000}"/>
    <cellStyle name="Note" xfId="42" builtinId="10" customBuiltin="1"/>
    <cellStyle name="Note 2" xfId="43" xr:uid="{00000000-0005-0000-0000-000057000000}"/>
    <cellStyle name="Note 3" xfId="91" xr:uid="{00000000-0005-0000-0000-000058000000}"/>
    <cellStyle name="Output" xfId="44" builtinId="21" customBuiltin="1"/>
    <cellStyle name="Output 2" xfId="92" xr:uid="{00000000-0005-0000-0000-00005A000000}"/>
    <cellStyle name="Percent 2" xfId="53" xr:uid="{00000000-0005-0000-0000-00005B000000}"/>
    <cellStyle name="Title" xfId="45" builtinId="15" customBuiltin="1"/>
    <cellStyle name="Title 2" xfId="93" xr:uid="{00000000-0005-0000-0000-00005D000000}"/>
    <cellStyle name="Total" xfId="46" builtinId="25" customBuiltin="1"/>
    <cellStyle name="Total 2" xfId="94" xr:uid="{00000000-0005-0000-0000-00005F000000}"/>
    <cellStyle name="Warning Text" xfId="47" builtinId="11" customBuiltin="1"/>
    <cellStyle name="Warning Text 2" xfId="95" xr:uid="{00000000-0005-0000-0000-000061000000}"/>
  </cellStyles>
  <dxfs count="53">
    <dxf>
      <font>
        <color theme="0"/>
      </font>
      <numFmt numFmtId="181" formatCode=";;;"/>
      <fill>
        <patternFill patternType="darkUp">
          <fgColor rgb="FF55555A"/>
        </patternFill>
      </fill>
    </dxf>
    <dxf>
      <font>
        <color theme="0"/>
      </font>
      <numFmt numFmtId="181" formatCode=";;;"/>
      <fill>
        <patternFill patternType="darkUp">
          <fgColor rgb="FF55555A"/>
        </patternFill>
      </fill>
    </dxf>
    <dxf>
      <fill>
        <patternFill>
          <bgColor rgb="FFF53C32"/>
        </patternFill>
      </fill>
    </dxf>
    <dxf>
      <fill>
        <patternFill>
          <bgColor theme="8"/>
        </patternFill>
      </fill>
    </dxf>
    <dxf>
      <font>
        <color theme="0"/>
      </font>
      <fill>
        <patternFill>
          <bgColor theme="0"/>
        </patternFill>
      </fill>
    </dxf>
    <dxf>
      <font>
        <color theme="0"/>
      </font>
      <fill>
        <patternFill patternType="solid">
          <fgColor theme="0"/>
          <bgColor theme="0"/>
        </patternFill>
      </fill>
    </dxf>
    <dxf>
      <font>
        <color theme="0"/>
      </font>
      <fill>
        <patternFill>
          <bgColor theme="0"/>
        </patternFill>
      </fill>
    </dxf>
    <dxf>
      <fill>
        <patternFill>
          <bgColor rgb="FFF53C32"/>
        </patternFill>
      </fill>
    </dxf>
    <dxf>
      <fill>
        <patternFill>
          <bgColor theme="8"/>
        </patternFill>
      </fill>
    </dxf>
    <dxf>
      <font>
        <color theme="0"/>
      </font>
      <fill>
        <patternFill patternType="solid">
          <fgColor theme="0"/>
          <bgColor theme="0"/>
        </patternFill>
      </fill>
    </dxf>
    <dxf>
      <font>
        <color theme="0"/>
      </font>
      <fill>
        <patternFill patternType="solid">
          <fgColor theme="0"/>
          <bgColor theme="0"/>
        </patternFill>
      </fill>
    </dxf>
    <dxf>
      <font>
        <color theme="0"/>
      </font>
      <fill>
        <patternFill patternType="solid">
          <fgColor theme="0"/>
          <bgColor theme="0"/>
        </patternFill>
      </fill>
    </dxf>
    <dxf>
      <fill>
        <patternFill>
          <bgColor rgb="FFF53C32"/>
        </patternFill>
      </fill>
    </dxf>
    <dxf>
      <fill>
        <patternFill>
          <bgColor theme="8"/>
        </patternFill>
      </fill>
    </dxf>
    <dxf>
      <font>
        <color theme="0"/>
      </font>
      <fill>
        <patternFill patternType="solid">
          <fgColor theme="0"/>
          <bgColor theme="0"/>
        </patternFill>
      </fill>
    </dxf>
    <dxf>
      <font>
        <color theme="0"/>
      </font>
      <fill>
        <patternFill patternType="solid">
          <fgColor theme="0"/>
          <bgColor theme="0"/>
        </patternFill>
      </fill>
    </dxf>
    <dxf>
      <numFmt numFmtId="181" formatCode=";;;"/>
      <fill>
        <patternFill patternType="darkUp">
          <fgColor rgb="FF55555A"/>
          <bgColor auto="1"/>
        </patternFill>
      </fill>
    </dxf>
    <dxf>
      <fill>
        <patternFill patternType="darkUp">
          <fgColor rgb="FF55555A"/>
        </patternFill>
      </fill>
    </dxf>
    <dxf>
      <font>
        <color theme="0"/>
      </font>
      <fill>
        <patternFill patternType="darkUp">
          <fgColor rgb="FF55555A"/>
          <bgColor theme="0"/>
        </patternFill>
      </fill>
    </dxf>
    <dxf>
      <font>
        <b/>
        <i val="0"/>
        <color theme="0"/>
      </font>
      <fill>
        <patternFill patternType="solid">
          <fgColor auto="1"/>
          <bgColor rgb="FF00B0F0"/>
        </patternFill>
      </fill>
    </dxf>
    <dxf>
      <font>
        <b/>
        <i val="0"/>
        <color theme="0"/>
      </font>
      <fill>
        <patternFill patternType="solid">
          <bgColor rgb="FF7030A0"/>
        </patternFill>
      </fill>
      <border>
        <left style="thin">
          <color rgb="FF7030A0"/>
        </left>
        <right style="thin">
          <color rgb="FF7030A0"/>
        </right>
        <top style="thin">
          <color rgb="FF7030A0"/>
        </top>
        <bottom style="thin">
          <color rgb="FF7030A0"/>
        </bottom>
        <vertical/>
        <horizontal/>
      </border>
    </dxf>
    <dxf>
      <numFmt numFmtId="181" formatCode=";;;"/>
      <fill>
        <patternFill patternType="darkUp">
          <fgColor rgb="FF55555A"/>
        </patternFill>
      </fill>
      <border>
        <left style="thin">
          <color rgb="FF7030A0"/>
        </left>
        <right style="thin">
          <color rgb="FF7030A0"/>
        </right>
        <top style="thin">
          <color rgb="FF7030A0"/>
        </top>
        <bottom style="thin">
          <color rgb="FF7030A0"/>
        </bottom>
        <vertical/>
        <horizontal/>
      </border>
    </dxf>
    <dxf>
      <fill>
        <patternFill patternType="solid">
          <fgColor auto="1"/>
          <bgColor theme="5"/>
        </patternFill>
      </fill>
    </dxf>
    <dxf>
      <numFmt numFmtId="181" formatCode=";;;"/>
      <fill>
        <patternFill patternType="darkUp">
          <fgColor rgb="FF55555A"/>
          <bgColor auto="1"/>
        </patternFill>
      </fill>
    </dxf>
    <dxf>
      <fill>
        <patternFill>
          <bgColor theme="5"/>
        </patternFill>
      </fill>
      <border>
        <left style="thin">
          <color rgb="FF7030A0"/>
        </left>
        <right style="thin">
          <color rgb="FF7030A0"/>
        </right>
        <top style="thin">
          <color rgb="FF7030A0"/>
        </top>
        <bottom style="thin">
          <color rgb="FF7030A0"/>
        </bottom>
        <vertical/>
        <horizontal/>
      </border>
    </dxf>
    <dxf>
      <numFmt numFmtId="181" formatCode=";;;"/>
      <fill>
        <patternFill patternType="darkUp">
          <bgColor theme="2"/>
        </patternFill>
      </fill>
    </dxf>
    <dxf>
      <numFmt numFmtId="181" formatCode=";;;"/>
      <fill>
        <patternFill patternType="darkUp">
          <bgColor theme="2"/>
        </patternFill>
      </fill>
    </dxf>
    <dxf>
      <numFmt numFmtId="181" formatCode=";;;"/>
      <fill>
        <patternFill patternType="darkDown">
          <bgColor theme="2"/>
        </patternFill>
      </fill>
    </dxf>
    <dxf>
      <numFmt numFmtId="181" formatCode=";;;"/>
      <fill>
        <patternFill patternType="darkDown">
          <fgColor auto="1"/>
          <bgColor theme="2"/>
        </patternFill>
      </fill>
    </dxf>
    <dxf>
      <numFmt numFmtId="181" formatCode=";;;"/>
      <fill>
        <patternFill patternType="darkDown">
          <bgColor theme="2"/>
        </patternFill>
      </fill>
    </dxf>
    <dxf>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numFmt numFmtId="172" formatCode="00000"/>
      <alignment horizontal="left" vertical="bottom" textRotation="0" wrapText="0" indent="0" justifyLastLine="0" shrinkToFit="0" readingOrder="0"/>
    </dxf>
    <dxf>
      <alignment horizontal="left" vertical="bottom" textRotation="0" wrapText="0" indent="0" justifyLastLine="0" shrinkToFit="0" readingOrder="0"/>
    </dxf>
    <dxf>
      <alignment horizontal="left" textRotation="0" indent="0" justifyLastLine="0" shrinkToFit="0" readingOrder="0"/>
      <border diagonalUp="0" diagonalDown="0">
        <left style="thin">
          <color auto="1"/>
        </left>
        <right/>
        <top/>
        <bottom/>
        <vertical style="thin">
          <color auto="1"/>
        </vertical>
        <horizontal/>
      </border>
      <protection locked="1" hidden="0"/>
    </dxf>
    <dxf>
      <alignment horizontal="left" textRotation="0" indent="0" justifyLastLine="0" shrinkToFit="0" readingOrder="0"/>
      <border diagonalUp="0" diagonalDown="0">
        <left style="thin">
          <color auto="1"/>
        </left>
        <right style="thin">
          <color auto="1"/>
        </right>
        <top/>
        <bottom/>
        <vertical style="thin">
          <color auto="1"/>
        </vertical>
        <horizontal/>
      </border>
      <protection locked="1" hidden="0"/>
    </dxf>
    <dxf>
      <alignment horizontal="left" textRotation="0" indent="0" justifyLastLine="0" shrinkToFit="0" readingOrder="0"/>
      <border diagonalUp="0" diagonalDown="0">
        <left style="thin">
          <color auto="1"/>
        </left>
        <right style="thin">
          <color auto="1"/>
        </right>
        <top/>
        <bottom/>
        <vertical style="thin">
          <color auto="1"/>
        </vertical>
        <horizontal/>
      </border>
      <protection locked="1" hidden="0"/>
    </dxf>
    <dxf>
      <alignment horizontal="left" vertical="bottom" textRotation="0" wrapText="0" indent="0" justifyLastLine="0" shrinkToFit="0" readingOrder="0"/>
      <border diagonalUp="0" diagonalDown="0">
        <left style="thin">
          <color auto="1"/>
        </left>
        <right style="thin">
          <color auto="1"/>
        </right>
        <top/>
        <bottom/>
        <vertical style="thin">
          <color auto="1"/>
        </vertical>
        <horizontal/>
      </border>
      <protection locked="0" hidden="0"/>
    </dxf>
    <dxf>
      <alignment horizontal="left" textRotation="0" indent="0" justifyLastLine="0" shrinkToFit="0" readingOrder="0"/>
      <border diagonalUp="0" diagonalDown="0">
        <left style="thin">
          <color auto="1"/>
        </left>
        <right style="thin">
          <color auto="1"/>
        </right>
        <top/>
        <bottom/>
        <vertical style="thin">
          <color auto="1"/>
        </vertical>
        <horizontal/>
      </border>
      <protection locked="1" hidden="0"/>
    </dxf>
    <dxf>
      <alignment horizontal="left" textRotation="0" indent="0" justifyLastLine="0" shrinkToFit="0" readingOrder="0"/>
      <border diagonalUp="0" diagonalDown="0">
        <left/>
        <right style="thin">
          <color auto="1"/>
        </right>
        <top/>
        <bottom/>
        <vertical style="thin">
          <color auto="1"/>
        </vertical>
        <horizontal/>
      </border>
      <protection locked="1" hidden="0"/>
    </dxf>
    <dxf>
      <border diagonalUp="0" diagonalDown="0">
        <left/>
        <right/>
        <top/>
        <bottom/>
      </border>
    </dxf>
    <dxf>
      <alignment horizontal="left" textRotation="0" indent="0" justifyLastLine="0" shrinkToFit="0" readingOrder="0"/>
      <protection locked="1" hidden="0"/>
    </dxf>
    <dxf>
      <fill>
        <patternFill patternType="solid">
          <fgColor indexed="64"/>
          <bgColor rgb="FF00AFF0"/>
        </patternFill>
      </fill>
      <alignment horizontal="left" vertical="bottom" textRotation="0" indent="0" justifyLastLine="0" shrinkToFit="0" readingOrder="0"/>
      <border diagonalUp="0" diagonalDown="0">
        <left style="thin">
          <color auto="1"/>
        </left>
        <right style="thin">
          <color auto="1"/>
        </right>
        <top/>
        <bottom/>
        <vertical style="thin">
          <color auto="1"/>
        </vertical>
        <horizontal/>
      </border>
      <protection locked="1" hidden="0"/>
    </dxf>
  </dxfs>
  <tableStyles count="0" defaultTableStyle="TableStyleMedium2" defaultPivotStyle="PivotStyleLight16"/>
  <colors>
    <mruColors>
      <color rgb="FF55555A"/>
      <color rgb="FF00AFF0"/>
      <color rgb="FF00148C"/>
      <color rgb="FF00BEB4"/>
      <color rgb="FF0073CD"/>
      <color rgb="FFF0F0F0"/>
      <color rgb="FFFFB45A"/>
      <color rgb="FFF53C32"/>
      <color rgb="FF009DDC"/>
      <color rgb="FFDDDDD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Q$9"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Q$11"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Q$14"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Q$19" lockText="1" noThreeD="1"/>
</file>

<file path=xl/ctrlProps/ctrlProp6.xml><?xml version="1.0" encoding="utf-8"?>
<formControlPr xmlns="http://schemas.microsoft.com/office/spreadsheetml/2009/9/main" objectType="CheckBox" fmlaLink="$Q$22" lockText="1" noThreeD="1"/>
</file>

<file path=xl/ctrlProps/ctrlProp7.xml><?xml version="1.0" encoding="utf-8"?>
<formControlPr xmlns="http://schemas.microsoft.com/office/spreadsheetml/2009/9/main" objectType="CheckBox" fmlaLink="$Q$27" lockText="1" noThreeD="1"/>
</file>

<file path=xl/ctrlProps/ctrlProp8.xml><?xml version="1.0" encoding="utf-8"?>
<formControlPr xmlns="http://schemas.microsoft.com/office/spreadsheetml/2009/9/main" objectType="CheckBox" fmlaLink="$Q$30"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gi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505238</xdr:colOff>
      <xdr:row>0</xdr:row>
      <xdr:rowOff>107675</xdr:rowOff>
    </xdr:from>
    <xdr:to>
      <xdr:col>10</xdr:col>
      <xdr:colOff>501096</xdr:colOff>
      <xdr:row>2</xdr:row>
      <xdr:rowOff>2072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9260" y="107675"/>
          <a:ext cx="1834597" cy="4280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229013</xdr:colOff>
      <xdr:row>0</xdr:row>
      <xdr:rowOff>63500</xdr:rowOff>
    </xdr:from>
    <xdr:to>
      <xdr:col>14</xdr:col>
      <xdr:colOff>701121</xdr:colOff>
      <xdr:row>2</xdr:row>
      <xdr:rowOff>166066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8563" y="63500"/>
          <a:ext cx="2415208" cy="4835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69850</xdr:colOff>
          <xdr:row>29</xdr:row>
          <xdr:rowOff>0</xdr:rowOff>
        </xdr:from>
        <xdr:to>
          <xdr:col>15</xdr:col>
          <xdr:colOff>6350</xdr:colOff>
          <xdr:row>31</xdr:row>
          <xdr:rowOff>69850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I CERTIFY THAT ALL STATEMENTS MADE IN THIS APPLICATION ARE CORRECT TO THE BEST OF MY KNOWLEDGE AND THAT I HAVE READ AND AGREE TO THE TERMS AND CONDITIONS OF NATIONAL GRID'S PERFORMANCE PROGRAM</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7</xdr:col>
      <xdr:colOff>505238</xdr:colOff>
      <xdr:row>0</xdr:row>
      <xdr:rowOff>107675</xdr:rowOff>
    </xdr:from>
    <xdr:to>
      <xdr:col>10</xdr:col>
      <xdr:colOff>501096</xdr:colOff>
      <xdr:row>2</xdr:row>
      <xdr:rowOff>691</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72438" y="107675"/>
          <a:ext cx="1824658" cy="42641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1389944</xdr:colOff>
      <xdr:row>0</xdr:row>
      <xdr:rowOff>17363</xdr:rowOff>
    </xdr:from>
    <xdr:to>
      <xdr:col>6</xdr:col>
      <xdr:colOff>1862466</xdr:colOff>
      <xdr:row>2</xdr:row>
      <xdr:rowOff>15096</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4944" y="17363"/>
          <a:ext cx="2476299" cy="526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951140</xdr:colOff>
      <xdr:row>0</xdr:row>
      <xdr:rowOff>151217</xdr:rowOff>
    </xdr:from>
    <xdr:to>
      <xdr:col>12</xdr:col>
      <xdr:colOff>491571</xdr:colOff>
      <xdr:row>2</xdr:row>
      <xdr:rowOff>148950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41461" y="151217"/>
          <a:ext cx="1948896" cy="5284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622905</xdr:colOff>
      <xdr:row>0</xdr:row>
      <xdr:rowOff>0</xdr:rowOff>
    </xdr:from>
    <xdr:to>
      <xdr:col>15</xdr:col>
      <xdr:colOff>1100667</xdr:colOff>
      <xdr:row>2</xdr:row>
      <xdr:rowOff>278175</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13322" y="0"/>
          <a:ext cx="2784928" cy="8179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44450</xdr:colOff>
          <xdr:row>7</xdr:row>
          <xdr:rowOff>139700</xdr:rowOff>
        </xdr:from>
        <xdr:to>
          <xdr:col>21</xdr:col>
          <xdr:colOff>323850</xdr:colOff>
          <xdr:row>8</xdr:row>
          <xdr:rowOff>127000</xdr:rowOff>
        </xdr:to>
        <xdr:sp macro="" textlink="">
          <xdr:nvSpPr>
            <xdr:cNvPr id="17409" name="Check Box 1" descr="Yes1" hidden="1">
              <a:extLst>
                <a:ext uri="{63B3BB69-23CF-44E3-9099-C40C66FF867C}">
                  <a14:compatExt spid="_x0000_s17409"/>
                </a:ext>
                <a:ext uri="{FF2B5EF4-FFF2-40B4-BE49-F238E27FC236}">
                  <a16:creationId xmlns:a16="http://schemas.microsoft.com/office/drawing/2014/main" id="{00000000-0008-0000-09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9</xdr:row>
          <xdr:rowOff>349250</xdr:rowOff>
        </xdr:from>
        <xdr:to>
          <xdr:col>21</xdr:col>
          <xdr:colOff>355600</xdr:colOff>
          <xdr:row>9</xdr:row>
          <xdr:rowOff>584200</xdr:rowOff>
        </xdr:to>
        <xdr:sp macro="" textlink="">
          <xdr:nvSpPr>
            <xdr:cNvPr id="17412" name="Check Box 4" descr="Yes2" hidden="1">
              <a:extLst>
                <a:ext uri="{63B3BB69-23CF-44E3-9099-C40C66FF867C}">
                  <a14:compatExt spid="_x0000_s17412"/>
                </a:ext>
                <a:ext uri="{FF2B5EF4-FFF2-40B4-BE49-F238E27FC236}">
                  <a16:creationId xmlns:a16="http://schemas.microsoft.com/office/drawing/2014/main" id="{00000000-0008-0000-09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127000</xdr:colOff>
          <xdr:row>13</xdr:row>
          <xdr:rowOff>146050</xdr:rowOff>
        </xdr:from>
        <xdr:to>
          <xdr:col>21</xdr:col>
          <xdr:colOff>406400</xdr:colOff>
          <xdr:row>14</xdr:row>
          <xdr:rowOff>158750</xdr:rowOff>
        </xdr:to>
        <xdr:sp macro="" textlink="">
          <xdr:nvSpPr>
            <xdr:cNvPr id="17413" name="Check Box 5" descr="Yes3" hidden="1">
              <a:extLst>
                <a:ext uri="{63B3BB69-23CF-44E3-9099-C40C66FF867C}">
                  <a14:compatExt spid="_x0000_s17413"/>
                </a:ext>
                <a:ext uri="{FF2B5EF4-FFF2-40B4-BE49-F238E27FC236}">
                  <a16:creationId xmlns:a16="http://schemas.microsoft.com/office/drawing/2014/main" id="{00000000-0008-0000-09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127000</xdr:colOff>
          <xdr:row>18</xdr:row>
          <xdr:rowOff>31750</xdr:rowOff>
        </xdr:from>
        <xdr:to>
          <xdr:col>21</xdr:col>
          <xdr:colOff>406400</xdr:colOff>
          <xdr:row>19</xdr:row>
          <xdr:rowOff>57150</xdr:rowOff>
        </xdr:to>
        <xdr:sp macro="" textlink="">
          <xdr:nvSpPr>
            <xdr:cNvPr id="17414" name="Check Box 6" descr="Yes4" hidden="1">
              <a:extLst>
                <a:ext uri="{63B3BB69-23CF-44E3-9099-C40C66FF867C}">
                  <a14:compatExt spid="_x0000_s17414"/>
                </a:ext>
                <a:ext uri="{FF2B5EF4-FFF2-40B4-BE49-F238E27FC236}">
                  <a16:creationId xmlns:a16="http://schemas.microsoft.com/office/drawing/2014/main" id="{00000000-0008-0000-09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527050</xdr:rowOff>
        </xdr:from>
        <xdr:to>
          <xdr:col>21</xdr:col>
          <xdr:colOff>450850</xdr:colOff>
          <xdr:row>21</xdr:row>
          <xdr:rowOff>165100</xdr:rowOff>
        </xdr:to>
        <xdr:sp macro="" textlink="">
          <xdr:nvSpPr>
            <xdr:cNvPr id="17415" name="Check Box 7" descr="Yes5" hidden="1">
              <a:extLst>
                <a:ext uri="{63B3BB69-23CF-44E3-9099-C40C66FF867C}">
                  <a14:compatExt spid="_x0000_s17415"/>
                </a:ext>
                <a:ext uri="{FF2B5EF4-FFF2-40B4-BE49-F238E27FC236}">
                  <a16:creationId xmlns:a16="http://schemas.microsoft.com/office/drawing/2014/main" id="{00000000-0008-0000-09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25</xdr:row>
          <xdr:rowOff>146050</xdr:rowOff>
        </xdr:from>
        <xdr:to>
          <xdr:col>21</xdr:col>
          <xdr:colOff>565150</xdr:colOff>
          <xdr:row>26</xdr:row>
          <xdr:rowOff>127000</xdr:rowOff>
        </xdr:to>
        <xdr:sp macro="" textlink="">
          <xdr:nvSpPr>
            <xdr:cNvPr id="17416" name="Check Box 8" descr="Yes6" hidden="1">
              <a:extLst>
                <a:ext uri="{63B3BB69-23CF-44E3-9099-C40C66FF867C}">
                  <a14:compatExt spid="_x0000_s17416"/>
                </a:ext>
                <a:ext uri="{FF2B5EF4-FFF2-40B4-BE49-F238E27FC236}">
                  <a16:creationId xmlns:a16="http://schemas.microsoft.com/office/drawing/2014/main" id="{00000000-0008-0000-09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28</xdr:row>
          <xdr:rowOff>412750</xdr:rowOff>
        </xdr:from>
        <xdr:to>
          <xdr:col>21</xdr:col>
          <xdr:colOff>488950</xdr:colOff>
          <xdr:row>29</xdr:row>
          <xdr:rowOff>44450</xdr:rowOff>
        </xdr:to>
        <xdr:sp macro="" textlink="">
          <xdr:nvSpPr>
            <xdr:cNvPr id="17417" name="Check Box 9" descr="Yes7" hidden="1">
              <a:extLst>
                <a:ext uri="{63B3BB69-23CF-44E3-9099-C40C66FF867C}">
                  <a14:compatExt spid="_x0000_s17417"/>
                </a:ext>
                <a:ext uri="{FF2B5EF4-FFF2-40B4-BE49-F238E27FC236}">
                  <a16:creationId xmlns:a16="http://schemas.microsoft.com/office/drawing/2014/main" id="{00000000-0008-0000-09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9</xdr:col>
      <xdr:colOff>228600</xdr:colOff>
      <xdr:row>0</xdr:row>
      <xdr:rowOff>0</xdr:rowOff>
    </xdr:from>
    <xdr:to>
      <xdr:col>11</xdr:col>
      <xdr:colOff>1000125</xdr:colOff>
      <xdr:row>1</xdr:row>
      <xdr:rowOff>142875</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91150" y="304800"/>
          <a:ext cx="2000250" cy="4667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88900</xdr:colOff>
          <xdr:row>10</xdr:row>
          <xdr:rowOff>171450</xdr:rowOff>
        </xdr:from>
        <xdr:to>
          <xdr:col>0</xdr:col>
          <xdr:colOff>400050</xdr:colOff>
          <xdr:row>10</xdr:row>
          <xdr:rowOff>393700</xdr:rowOff>
        </xdr:to>
        <xdr:sp macro="" textlink="">
          <xdr:nvSpPr>
            <xdr:cNvPr id="13318" name="Check Box 6" descr="Yes" hidden="1">
              <a:extLst>
                <a:ext uri="{63B3BB69-23CF-44E3-9099-C40C66FF867C}">
                  <a14:compatExt spid="_x0000_s13318"/>
                </a:ext>
                <a:ext uri="{FF2B5EF4-FFF2-40B4-BE49-F238E27FC236}">
                  <a16:creationId xmlns:a16="http://schemas.microsoft.com/office/drawing/2014/main" id="{00000000-0008-0000-0B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457200</xdr:colOff>
          <xdr:row>10</xdr:row>
          <xdr:rowOff>171450</xdr:rowOff>
        </xdr:from>
        <xdr:to>
          <xdr:col>0</xdr:col>
          <xdr:colOff>774700</xdr:colOff>
          <xdr:row>10</xdr:row>
          <xdr:rowOff>393700</xdr:rowOff>
        </xdr:to>
        <xdr:sp macro="" textlink="">
          <xdr:nvSpPr>
            <xdr:cNvPr id="13319" name="Check Box 7" descr="Yes" hidden="1">
              <a:extLst>
                <a:ext uri="{63B3BB69-23CF-44E3-9099-C40C66FF867C}">
                  <a14:compatExt spid="_x0000_s13319"/>
                </a:ext>
                <a:ext uri="{FF2B5EF4-FFF2-40B4-BE49-F238E27FC236}">
                  <a16:creationId xmlns:a16="http://schemas.microsoft.com/office/drawing/2014/main" id="{00000000-0008-0000-0B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19</xdr:row>
          <xdr:rowOff>38100</xdr:rowOff>
        </xdr:from>
        <xdr:to>
          <xdr:col>0</xdr:col>
          <xdr:colOff>412750</xdr:colOff>
          <xdr:row>20</xdr:row>
          <xdr:rowOff>95250</xdr:rowOff>
        </xdr:to>
        <xdr:sp macro="" textlink="">
          <xdr:nvSpPr>
            <xdr:cNvPr id="13322" name="Check Box 10" descr="Yes" hidden="1">
              <a:extLst>
                <a:ext uri="{63B3BB69-23CF-44E3-9099-C40C66FF867C}">
                  <a14:compatExt spid="_x0000_s13322"/>
                </a:ext>
                <a:ext uri="{FF2B5EF4-FFF2-40B4-BE49-F238E27FC236}">
                  <a16:creationId xmlns:a16="http://schemas.microsoft.com/office/drawing/2014/main" id="{00000000-0008-0000-0B00-00000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469900</xdr:colOff>
          <xdr:row>19</xdr:row>
          <xdr:rowOff>38100</xdr:rowOff>
        </xdr:from>
        <xdr:to>
          <xdr:col>0</xdr:col>
          <xdr:colOff>781050</xdr:colOff>
          <xdr:row>20</xdr:row>
          <xdr:rowOff>95250</xdr:rowOff>
        </xdr:to>
        <xdr:sp macro="" textlink="">
          <xdr:nvSpPr>
            <xdr:cNvPr id="13323" name="Check Box 11" descr="Yes" hidden="1">
              <a:extLst>
                <a:ext uri="{63B3BB69-23CF-44E3-9099-C40C66FF867C}">
                  <a14:compatExt spid="_x0000_s13323"/>
                </a:ext>
                <a:ext uri="{FF2B5EF4-FFF2-40B4-BE49-F238E27FC236}">
                  <a16:creationId xmlns:a16="http://schemas.microsoft.com/office/drawing/2014/main" id="{00000000-0008-0000-0B00-00000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21</xdr:row>
          <xdr:rowOff>50800</xdr:rowOff>
        </xdr:from>
        <xdr:to>
          <xdr:col>0</xdr:col>
          <xdr:colOff>412750</xdr:colOff>
          <xdr:row>23</xdr:row>
          <xdr:rowOff>31750</xdr:rowOff>
        </xdr:to>
        <xdr:sp macro="" textlink="">
          <xdr:nvSpPr>
            <xdr:cNvPr id="13326" name="Check Box 14" descr="Yes" hidden="1">
              <a:extLst>
                <a:ext uri="{63B3BB69-23CF-44E3-9099-C40C66FF867C}">
                  <a14:compatExt spid="_x0000_s13326"/>
                </a:ext>
                <a:ext uri="{FF2B5EF4-FFF2-40B4-BE49-F238E27FC236}">
                  <a16:creationId xmlns:a16="http://schemas.microsoft.com/office/drawing/2014/main" id="{00000000-0008-0000-0B00-00000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469900</xdr:colOff>
          <xdr:row>21</xdr:row>
          <xdr:rowOff>50800</xdr:rowOff>
        </xdr:from>
        <xdr:to>
          <xdr:col>0</xdr:col>
          <xdr:colOff>781050</xdr:colOff>
          <xdr:row>23</xdr:row>
          <xdr:rowOff>31750</xdr:rowOff>
        </xdr:to>
        <xdr:sp macro="" textlink="">
          <xdr:nvSpPr>
            <xdr:cNvPr id="13327" name="Check Box 15" descr="Yes" hidden="1">
              <a:extLst>
                <a:ext uri="{63B3BB69-23CF-44E3-9099-C40C66FF867C}">
                  <a14:compatExt spid="_x0000_s13327"/>
                </a:ext>
                <a:ext uri="{FF2B5EF4-FFF2-40B4-BE49-F238E27FC236}">
                  <a16:creationId xmlns:a16="http://schemas.microsoft.com/office/drawing/2014/main" id="{00000000-0008-0000-0B00-00000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24</xdr:row>
          <xdr:rowOff>488950</xdr:rowOff>
        </xdr:from>
        <xdr:to>
          <xdr:col>0</xdr:col>
          <xdr:colOff>419100</xdr:colOff>
          <xdr:row>26</xdr:row>
          <xdr:rowOff>38100</xdr:rowOff>
        </xdr:to>
        <xdr:sp macro="" textlink="">
          <xdr:nvSpPr>
            <xdr:cNvPr id="13330" name="Check Box 18" descr="Yes" hidden="1">
              <a:extLst>
                <a:ext uri="{63B3BB69-23CF-44E3-9099-C40C66FF867C}">
                  <a14:compatExt spid="_x0000_s13330"/>
                </a:ext>
                <a:ext uri="{FF2B5EF4-FFF2-40B4-BE49-F238E27FC236}">
                  <a16:creationId xmlns:a16="http://schemas.microsoft.com/office/drawing/2014/main" id="{00000000-0008-0000-0B00-00001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476250</xdr:colOff>
          <xdr:row>24</xdr:row>
          <xdr:rowOff>488950</xdr:rowOff>
        </xdr:from>
        <xdr:to>
          <xdr:col>0</xdr:col>
          <xdr:colOff>793750</xdr:colOff>
          <xdr:row>26</xdr:row>
          <xdr:rowOff>38100</xdr:rowOff>
        </xdr:to>
        <xdr:sp macro="" textlink="">
          <xdr:nvSpPr>
            <xdr:cNvPr id="13331" name="Check Box 19" descr="Yes" hidden="1">
              <a:extLst>
                <a:ext uri="{63B3BB69-23CF-44E3-9099-C40C66FF867C}">
                  <a14:compatExt spid="_x0000_s13331"/>
                </a:ext>
                <a:ext uri="{FF2B5EF4-FFF2-40B4-BE49-F238E27FC236}">
                  <a16:creationId xmlns:a16="http://schemas.microsoft.com/office/drawing/2014/main" id="{00000000-0008-0000-0B00-00001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50800</xdr:rowOff>
        </xdr:from>
        <xdr:to>
          <xdr:col>0</xdr:col>
          <xdr:colOff>431800</xdr:colOff>
          <xdr:row>29</xdr:row>
          <xdr:rowOff>266700</xdr:rowOff>
        </xdr:to>
        <xdr:sp macro="" textlink="">
          <xdr:nvSpPr>
            <xdr:cNvPr id="13332" name="Check Box 20" descr="Yes" hidden="1">
              <a:extLst>
                <a:ext uri="{63B3BB69-23CF-44E3-9099-C40C66FF867C}">
                  <a14:compatExt spid="_x0000_s13332"/>
                </a:ext>
                <a:ext uri="{FF2B5EF4-FFF2-40B4-BE49-F238E27FC236}">
                  <a16:creationId xmlns:a16="http://schemas.microsoft.com/office/drawing/2014/main" id="{00000000-0008-0000-0B00-00001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29</xdr:row>
          <xdr:rowOff>50800</xdr:rowOff>
        </xdr:from>
        <xdr:to>
          <xdr:col>0</xdr:col>
          <xdr:colOff>800100</xdr:colOff>
          <xdr:row>29</xdr:row>
          <xdr:rowOff>266700</xdr:rowOff>
        </xdr:to>
        <xdr:sp macro="" textlink="">
          <xdr:nvSpPr>
            <xdr:cNvPr id="13333" name="Check Box 21" descr="Yes" hidden="1">
              <a:extLst>
                <a:ext uri="{63B3BB69-23CF-44E3-9099-C40C66FF867C}">
                  <a14:compatExt spid="_x0000_s13333"/>
                </a:ext>
                <a:ext uri="{FF2B5EF4-FFF2-40B4-BE49-F238E27FC236}">
                  <a16:creationId xmlns:a16="http://schemas.microsoft.com/office/drawing/2014/main" id="{00000000-0008-0000-0B00-00001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36</xdr:row>
          <xdr:rowOff>488950</xdr:rowOff>
        </xdr:from>
        <xdr:to>
          <xdr:col>0</xdr:col>
          <xdr:colOff>431800</xdr:colOff>
          <xdr:row>38</xdr:row>
          <xdr:rowOff>38100</xdr:rowOff>
        </xdr:to>
        <xdr:sp macro="" textlink="">
          <xdr:nvSpPr>
            <xdr:cNvPr id="13338" name="Check Box 26" descr="Yes" hidden="1">
              <a:extLst>
                <a:ext uri="{63B3BB69-23CF-44E3-9099-C40C66FF867C}">
                  <a14:compatExt spid="_x0000_s13338"/>
                </a:ext>
                <a:ext uri="{FF2B5EF4-FFF2-40B4-BE49-F238E27FC236}">
                  <a16:creationId xmlns:a16="http://schemas.microsoft.com/office/drawing/2014/main" id="{00000000-0008-0000-0B00-00001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36</xdr:row>
          <xdr:rowOff>488950</xdr:rowOff>
        </xdr:from>
        <xdr:to>
          <xdr:col>0</xdr:col>
          <xdr:colOff>793750</xdr:colOff>
          <xdr:row>38</xdr:row>
          <xdr:rowOff>38100</xdr:rowOff>
        </xdr:to>
        <xdr:sp macro="" textlink="">
          <xdr:nvSpPr>
            <xdr:cNvPr id="13339" name="Check Box 27" descr="Yes" hidden="1">
              <a:extLst>
                <a:ext uri="{63B3BB69-23CF-44E3-9099-C40C66FF867C}">
                  <a14:compatExt spid="_x0000_s13339"/>
                </a:ext>
                <a:ext uri="{FF2B5EF4-FFF2-40B4-BE49-F238E27FC236}">
                  <a16:creationId xmlns:a16="http://schemas.microsoft.com/office/drawing/2014/main" id="{00000000-0008-0000-0B00-00001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39</xdr:row>
          <xdr:rowOff>69850</xdr:rowOff>
        </xdr:from>
        <xdr:to>
          <xdr:col>0</xdr:col>
          <xdr:colOff>431800</xdr:colOff>
          <xdr:row>39</xdr:row>
          <xdr:rowOff>279400</xdr:rowOff>
        </xdr:to>
        <xdr:sp macro="" textlink="">
          <xdr:nvSpPr>
            <xdr:cNvPr id="13342" name="Check Box 30" descr="Yes"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39</xdr:row>
          <xdr:rowOff>69850</xdr:rowOff>
        </xdr:from>
        <xdr:to>
          <xdr:col>0</xdr:col>
          <xdr:colOff>793750</xdr:colOff>
          <xdr:row>39</xdr:row>
          <xdr:rowOff>279400</xdr:rowOff>
        </xdr:to>
        <xdr:sp macro="" textlink="">
          <xdr:nvSpPr>
            <xdr:cNvPr id="13343" name="Check Box 31" descr="Yes"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xdr:twoCellAnchor>
    <xdr:from>
      <xdr:col>0</xdr:col>
      <xdr:colOff>0</xdr:colOff>
      <xdr:row>47</xdr:row>
      <xdr:rowOff>123825</xdr:rowOff>
    </xdr:from>
    <xdr:to>
      <xdr:col>4</xdr:col>
      <xdr:colOff>63500</xdr:colOff>
      <xdr:row>47</xdr:row>
      <xdr:rowOff>133350</xdr:rowOff>
    </xdr:to>
    <xdr:cxnSp macro="">
      <xdr:nvCxnSpPr>
        <xdr:cNvPr id="4" name="Straight Connector 3">
          <a:extLst>
            <a:ext uri="{FF2B5EF4-FFF2-40B4-BE49-F238E27FC236}">
              <a16:creationId xmlns:a16="http://schemas.microsoft.com/office/drawing/2014/main" id="{00000000-0008-0000-0B00-000004000000}"/>
            </a:ext>
          </a:extLst>
        </xdr:cNvPr>
        <xdr:cNvCxnSpPr/>
      </xdr:nvCxnSpPr>
      <xdr:spPr>
        <a:xfrm>
          <a:off x="0" y="14728825"/>
          <a:ext cx="1543050" cy="9525"/>
        </a:xfrm>
        <a:prstGeom prst="line">
          <a:avLst/>
        </a:prstGeom>
        <a:ln w="38100">
          <a:solidFill>
            <a:srgbClr val="00467F"/>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254000</xdr:colOff>
      <xdr:row>47</xdr:row>
      <xdr:rowOff>123825</xdr:rowOff>
    </xdr:from>
    <xdr:to>
      <xdr:col>11</xdr:col>
      <xdr:colOff>1028700</xdr:colOff>
      <xdr:row>47</xdr:row>
      <xdr:rowOff>133350</xdr:rowOff>
    </xdr:to>
    <xdr:cxnSp macro="">
      <xdr:nvCxnSpPr>
        <xdr:cNvPr id="36" name="Straight Connector 35">
          <a:extLst>
            <a:ext uri="{FF2B5EF4-FFF2-40B4-BE49-F238E27FC236}">
              <a16:creationId xmlns:a16="http://schemas.microsoft.com/office/drawing/2014/main" id="{00000000-0008-0000-0B00-000024000000}"/>
            </a:ext>
          </a:extLst>
        </xdr:cNvPr>
        <xdr:cNvCxnSpPr/>
      </xdr:nvCxnSpPr>
      <xdr:spPr>
        <a:xfrm flipV="1">
          <a:off x="5035550" y="14728825"/>
          <a:ext cx="2063750" cy="9525"/>
        </a:xfrm>
        <a:prstGeom prst="line">
          <a:avLst/>
        </a:prstGeom>
        <a:ln w="38100">
          <a:solidFill>
            <a:srgbClr val="00467F"/>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88900</xdr:colOff>
          <xdr:row>12</xdr:row>
          <xdr:rowOff>171450</xdr:rowOff>
        </xdr:from>
        <xdr:to>
          <xdr:col>0</xdr:col>
          <xdr:colOff>400050</xdr:colOff>
          <xdr:row>12</xdr:row>
          <xdr:rowOff>393700</xdr:rowOff>
        </xdr:to>
        <xdr:sp macro="" textlink="">
          <xdr:nvSpPr>
            <xdr:cNvPr id="13354" name="Check Box 42" descr="Yes"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457200</xdr:colOff>
          <xdr:row>12</xdr:row>
          <xdr:rowOff>171450</xdr:rowOff>
        </xdr:from>
        <xdr:to>
          <xdr:col>0</xdr:col>
          <xdr:colOff>774700</xdr:colOff>
          <xdr:row>12</xdr:row>
          <xdr:rowOff>393700</xdr:rowOff>
        </xdr:to>
        <xdr:sp macro="" textlink="">
          <xdr:nvSpPr>
            <xdr:cNvPr id="13355" name="Check Box 43" descr="Yes" hidden="1">
              <a:extLst>
                <a:ext uri="{63B3BB69-23CF-44E3-9099-C40C66FF867C}">
                  <a14:compatExt spid="_x0000_s13355"/>
                </a:ext>
                <a:ext uri="{FF2B5EF4-FFF2-40B4-BE49-F238E27FC236}">
                  <a16:creationId xmlns:a16="http://schemas.microsoft.com/office/drawing/2014/main" id="{00000000-0008-0000-0B00-00002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41</xdr:row>
          <xdr:rowOff>50800</xdr:rowOff>
        </xdr:from>
        <xdr:to>
          <xdr:col>0</xdr:col>
          <xdr:colOff>431800</xdr:colOff>
          <xdr:row>41</xdr:row>
          <xdr:rowOff>266700</xdr:rowOff>
        </xdr:to>
        <xdr:sp macro="" textlink="">
          <xdr:nvSpPr>
            <xdr:cNvPr id="13362" name="Check Box 50" descr="Yes" hidden="1">
              <a:extLst>
                <a:ext uri="{63B3BB69-23CF-44E3-9099-C40C66FF867C}">
                  <a14:compatExt spid="_x0000_s13362"/>
                </a:ext>
                <a:ext uri="{FF2B5EF4-FFF2-40B4-BE49-F238E27FC236}">
                  <a16:creationId xmlns:a16="http://schemas.microsoft.com/office/drawing/2014/main" id="{00000000-0008-0000-0B00-00003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41</xdr:row>
          <xdr:rowOff>50800</xdr:rowOff>
        </xdr:from>
        <xdr:to>
          <xdr:col>0</xdr:col>
          <xdr:colOff>800100</xdr:colOff>
          <xdr:row>41</xdr:row>
          <xdr:rowOff>266700</xdr:rowOff>
        </xdr:to>
        <xdr:sp macro="" textlink="">
          <xdr:nvSpPr>
            <xdr:cNvPr id="13363" name="Check Box 51" descr="Yes" hidden="1">
              <a:extLst>
                <a:ext uri="{63B3BB69-23CF-44E3-9099-C40C66FF867C}">
                  <a14:compatExt spid="_x0000_s13363"/>
                </a:ext>
                <a:ext uri="{FF2B5EF4-FFF2-40B4-BE49-F238E27FC236}">
                  <a16:creationId xmlns:a16="http://schemas.microsoft.com/office/drawing/2014/main" id="{00000000-0008-0000-0B00-00003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26</xdr:row>
          <xdr:rowOff>57150</xdr:rowOff>
        </xdr:from>
        <xdr:to>
          <xdr:col>0</xdr:col>
          <xdr:colOff>419100</xdr:colOff>
          <xdr:row>28</xdr:row>
          <xdr:rowOff>38100</xdr:rowOff>
        </xdr:to>
        <xdr:sp macro="" textlink="">
          <xdr:nvSpPr>
            <xdr:cNvPr id="13369" name="Check Box 57" descr="Yes" hidden="1">
              <a:extLst>
                <a:ext uri="{63B3BB69-23CF-44E3-9099-C40C66FF867C}">
                  <a14:compatExt spid="_x0000_s13369"/>
                </a:ext>
                <a:ext uri="{FF2B5EF4-FFF2-40B4-BE49-F238E27FC236}">
                  <a16:creationId xmlns:a16="http://schemas.microsoft.com/office/drawing/2014/main" id="{00000000-0008-0000-0B00-00003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476250</xdr:colOff>
          <xdr:row>26</xdr:row>
          <xdr:rowOff>57150</xdr:rowOff>
        </xdr:from>
        <xdr:to>
          <xdr:col>0</xdr:col>
          <xdr:colOff>793750</xdr:colOff>
          <xdr:row>28</xdr:row>
          <xdr:rowOff>38100</xdr:rowOff>
        </xdr:to>
        <xdr:sp macro="" textlink="">
          <xdr:nvSpPr>
            <xdr:cNvPr id="13370" name="Check Box 58" descr="Yes"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33</xdr:row>
          <xdr:rowOff>50800</xdr:rowOff>
        </xdr:from>
        <xdr:to>
          <xdr:col>0</xdr:col>
          <xdr:colOff>431800</xdr:colOff>
          <xdr:row>35</xdr:row>
          <xdr:rowOff>31750</xdr:rowOff>
        </xdr:to>
        <xdr:sp macro="" textlink="">
          <xdr:nvSpPr>
            <xdr:cNvPr id="13371" name="Check Box 59" descr="Yes"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33</xdr:row>
          <xdr:rowOff>50800</xdr:rowOff>
        </xdr:from>
        <xdr:to>
          <xdr:col>0</xdr:col>
          <xdr:colOff>793750</xdr:colOff>
          <xdr:row>35</xdr:row>
          <xdr:rowOff>31750</xdr:rowOff>
        </xdr:to>
        <xdr:sp macro="" textlink="">
          <xdr:nvSpPr>
            <xdr:cNvPr id="13372" name="Check Box 60" descr="Yes"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17</xdr:row>
          <xdr:rowOff>31750</xdr:rowOff>
        </xdr:from>
        <xdr:to>
          <xdr:col>0</xdr:col>
          <xdr:colOff>412750</xdr:colOff>
          <xdr:row>17</xdr:row>
          <xdr:rowOff>247650</xdr:rowOff>
        </xdr:to>
        <xdr:sp macro="" textlink="">
          <xdr:nvSpPr>
            <xdr:cNvPr id="13373" name="Check Box 61" descr="Yes"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469900</xdr:colOff>
          <xdr:row>17</xdr:row>
          <xdr:rowOff>31750</xdr:rowOff>
        </xdr:from>
        <xdr:to>
          <xdr:col>0</xdr:col>
          <xdr:colOff>774700</xdr:colOff>
          <xdr:row>17</xdr:row>
          <xdr:rowOff>247650</xdr:rowOff>
        </xdr:to>
        <xdr:sp macro="" textlink="">
          <xdr:nvSpPr>
            <xdr:cNvPr id="13374" name="Check Box 62" descr="Yes"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88900</xdr:colOff>
          <xdr:row>15</xdr:row>
          <xdr:rowOff>50800</xdr:rowOff>
        </xdr:from>
        <xdr:to>
          <xdr:col>0</xdr:col>
          <xdr:colOff>393700</xdr:colOff>
          <xdr:row>15</xdr:row>
          <xdr:rowOff>266700</xdr:rowOff>
        </xdr:to>
        <xdr:sp macro="" textlink="">
          <xdr:nvSpPr>
            <xdr:cNvPr id="13377" name="Check Box 65" descr="Yes"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450850</xdr:colOff>
          <xdr:row>15</xdr:row>
          <xdr:rowOff>50800</xdr:rowOff>
        </xdr:from>
        <xdr:to>
          <xdr:col>0</xdr:col>
          <xdr:colOff>774700</xdr:colOff>
          <xdr:row>15</xdr:row>
          <xdr:rowOff>266700</xdr:rowOff>
        </xdr:to>
        <xdr:sp macro="" textlink="">
          <xdr:nvSpPr>
            <xdr:cNvPr id="13378" name="Check Box 66" descr="Yes"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31</xdr:row>
          <xdr:rowOff>819150</xdr:rowOff>
        </xdr:from>
        <xdr:to>
          <xdr:col>0</xdr:col>
          <xdr:colOff>431800</xdr:colOff>
          <xdr:row>33</xdr:row>
          <xdr:rowOff>38100</xdr:rowOff>
        </xdr:to>
        <xdr:sp macro="" textlink="">
          <xdr:nvSpPr>
            <xdr:cNvPr id="13379" name="Check Box 67" descr="Yes"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488950</xdr:colOff>
          <xdr:row>31</xdr:row>
          <xdr:rowOff>819150</xdr:rowOff>
        </xdr:from>
        <xdr:to>
          <xdr:col>0</xdr:col>
          <xdr:colOff>793750</xdr:colOff>
          <xdr:row>33</xdr:row>
          <xdr:rowOff>38100</xdr:rowOff>
        </xdr:to>
        <xdr:sp macro="" textlink="">
          <xdr:nvSpPr>
            <xdr:cNvPr id="13380" name="Check Box 68" descr="Yes"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49</xdr:row>
          <xdr:rowOff>203200</xdr:rowOff>
        </xdr:from>
        <xdr:to>
          <xdr:col>5</xdr:col>
          <xdr:colOff>495300</xdr:colOff>
          <xdr:row>51</xdr:row>
          <xdr:rowOff>25400</xdr:rowOff>
        </xdr:to>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196850</xdr:colOff>
          <xdr:row>49</xdr:row>
          <xdr:rowOff>203200</xdr:rowOff>
        </xdr:from>
        <xdr:to>
          <xdr:col>6</xdr:col>
          <xdr:colOff>425450</xdr:colOff>
          <xdr:row>51</xdr:row>
          <xdr:rowOff>25400</xdr:rowOff>
        </xdr:to>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273050</xdr:colOff>
          <xdr:row>51</xdr:row>
          <xdr:rowOff>69850</xdr:rowOff>
        </xdr:from>
        <xdr:to>
          <xdr:col>5</xdr:col>
          <xdr:colOff>501650</xdr:colOff>
          <xdr:row>53</xdr:row>
          <xdr:rowOff>25400</xdr:rowOff>
        </xdr:to>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203200</xdr:colOff>
          <xdr:row>51</xdr:row>
          <xdr:rowOff>69850</xdr:rowOff>
        </xdr:from>
        <xdr:to>
          <xdr:col>6</xdr:col>
          <xdr:colOff>431800</xdr:colOff>
          <xdr:row>53</xdr:row>
          <xdr:rowOff>25400</xdr:rowOff>
        </xdr:to>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273050</xdr:colOff>
          <xdr:row>54</xdr:row>
          <xdr:rowOff>273050</xdr:rowOff>
        </xdr:from>
        <xdr:to>
          <xdr:col>5</xdr:col>
          <xdr:colOff>501650</xdr:colOff>
          <xdr:row>56</xdr:row>
          <xdr:rowOff>25400</xdr:rowOff>
        </xdr:to>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203200</xdr:colOff>
          <xdr:row>54</xdr:row>
          <xdr:rowOff>273050</xdr:rowOff>
        </xdr:from>
        <xdr:to>
          <xdr:col>6</xdr:col>
          <xdr:colOff>431800</xdr:colOff>
          <xdr:row>56</xdr:row>
          <xdr:rowOff>25400</xdr:rowOff>
        </xdr:to>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12</xdr:col>
      <xdr:colOff>121274</xdr:colOff>
      <xdr:row>10</xdr:row>
      <xdr:rowOff>6350</xdr:rowOff>
    </xdr:from>
    <xdr:to>
      <xdr:col>15</xdr:col>
      <xdr:colOff>1365513</xdr:colOff>
      <xdr:row>10</xdr:row>
      <xdr:rowOff>2248116</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7290424" y="2857500"/>
          <a:ext cx="2730139" cy="2241766"/>
        </a:xfrm>
        <a:prstGeom prst="rect">
          <a:avLst/>
        </a:prstGeom>
      </xdr:spPr>
    </xdr:pic>
    <xdr:clientData/>
  </xdr:twoCellAnchor>
  <xdr:twoCellAnchor editAs="oneCell">
    <xdr:from>
      <xdr:col>12</xdr:col>
      <xdr:colOff>135559</xdr:colOff>
      <xdr:row>11</xdr:row>
      <xdr:rowOff>35678</xdr:rowOff>
    </xdr:from>
    <xdr:to>
      <xdr:col>15</xdr:col>
      <xdr:colOff>1339850</xdr:colOff>
      <xdr:row>14</xdr:row>
      <xdr:rowOff>31962</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3"/>
        <a:stretch>
          <a:fillRect/>
        </a:stretch>
      </xdr:blipFill>
      <xdr:spPr>
        <a:xfrm>
          <a:off x="7304709" y="5274428"/>
          <a:ext cx="2690191" cy="2193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amy_dickerson_us_nationalgrid_com/Documents/Lighting/C&amp;I%20Lighting%20&amp;%20Controls%20Spreadsheet_App_R0_0101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 &amp; Instructions"/>
      <sheetName val="App Cust Info"/>
      <sheetName val="LED Products List"/>
      <sheetName val="Terms &amp; Conditions"/>
      <sheetName val="Prscp Lighting Measures-1A"/>
      <sheetName val="Prscp Ltg Control Measures-1B"/>
      <sheetName val="Lighting Worksheet-2A"/>
      <sheetName val="Controls Worksheet-2B"/>
      <sheetName val="InDemand CSV-no Savings"/>
      <sheetName val="InDemand CSV-Savings"/>
      <sheetName val="Project Summary"/>
      <sheetName val="MRD"/>
      <sheetName val="List"/>
      <sheetName val="TLED &amp; Device Codes Legend"/>
      <sheetName val="NY Device Codes &amp; Rated Wattage"/>
      <sheetName val="HVAC"/>
      <sheetName val="Operation Hours"/>
      <sheetName val="C&amp;I Lighting &amp; Controls Spread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1">
          <cell r="S11" t="str">
            <v>81A - Integral LED Screw-in and Pin Based Directional Replacement Lamps</v>
          </cell>
          <cell r="T11">
            <v>5</v>
          </cell>
        </row>
        <row r="12">
          <cell r="S12" t="str">
            <v>81B - Integral LED screw-in Directional Replacement PAR Lamps</v>
          </cell>
          <cell r="T12">
            <v>10</v>
          </cell>
        </row>
        <row r="13">
          <cell r="S13" t="str">
            <v xml:space="preserve">81C - LED Linear T8, T5, and U-Bend  Replacement Lamps with Internal Driver (UL Type A) </v>
          </cell>
          <cell r="T13">
            <v>4</v>
          </cell>
        </row>
        <row r="14">
          <cell r="S14" t="str">
            <v>81D - LED Linear T8, T5, and U-Bend Replacement Lamps with External Driver (UL Type C)</v>
          </cell>
          <cell r="T14">
            <v>6</v>
          </cell>
        </row>
        <row r="15">
          <cell r="S15" t="str">
            <v>81E - LED Linear T8 &amp; T5 - 4 ft. &amp; 8 ft. Replacement Lamps with External Driver (UL Type C)</v>
          </cell>
          <cell r="T15">
            <v>8</v>
          </cell>
        </row>
        <row r="16">
          <cell r="S16" t="str">
            <v>81F - LED Linear T8 &amp; T5 and U-Bend Replacement Lamps with Internal Driver using Line Voltage to Tombstones (UL Type B) ONLY</v>
          </cell>
          <cell r="T16">
            <v>4</v>
          </cell>
        </row>
        <row r="17">
          <cell r="S17" t="str">
            <v>81G - LED T5HO - 4 ft. Linear Replacement  Lamp (UL Type A, B, or C) T5HO ONLY</v>
          </cell>
          <cell r="T17">
            <v>8</v>
          </cell>
        </row>
        <row r="18">
          <cell r="S18" t="str">
            <v>81H - LED  2-pin or 4-pin Replacement Lamps for CFLs</v>
          </cell>
          <cell r="T18">
            <v>4</v>
          </cell>
        </row>
        <row r="19">
          <cell r="S19" t="str">
            <v>81HG - LED  4-pin Replacement Lamps for CFLs (PLL)</v>
          </cell>
          <cell r="T19">
            <v>6</v>
          </cell>
        </row>
        <row r="20">
          <cell r="S20" t="str">
            <v>81M - LED Mogel Screw-Base (E39) Replacement Lamp &lt; 10,000 lumens for HID Lamp</v>
          </cell>
          <cell r="T20">
            <v>30</v>
          </cell>
        </row>
        <row r="21">
          <cell r="S21" t="str">
            <v>81MH - LED Mogel Screw-Base (E39) Replacement Lamp ≥ 10,000 lumens for HID Lamp</v>
          </cell>
          <cell r="T21">
            <v>70</v>
          </cell>
        </row>
        <row r="22">
          <cell r="S22" t="str">
            <v>25 - LED or LEC (Electroluminescence) Exit Signs</v>
          </cell>
          <cell r="T22">
            <v>10</v>
          </cell>
        </row>
        <row r="23">
          <cell r="S23" t="str">
            <v>80A - LED Reccessed Down Light Luminaires - Hard Wired &amp; Retrofit Kits</v>
          </cell>
          <cell r="T23">
            <v>10</v>
          </cell>
        </row>
        <row r="24">
          <cell r="S24" t="str">
            <v>80B - LED Surface Mount Down Light Luminaires and Interior Wall Sconces</v>
          </cell>
          <cell r="T24">
            <v>8</v>
          </cell>
        </row>
        <row r="25">
          <cell r="S25" t="str">
            <v>84 - LED Track or Mono-Point Directional Luminaires</v>
          </cell>
          <cell r="T25">
            <v>15</v>
          </cell>
        </row>
        <row r="26">
          <cell r="S26" t="str">
            <v>84P - LED Track or Mono-Point Directional Luminaires - DLC Premium</v>
          </cell>
          <cell r="T26">
            <v>20</v>
          </cell>
        </row>
        <row r="27">
          <cell r="S27" t="str">
            <v>88A - LED Interior 1x4, 2x2, and 2x4 Linear Retrofit Kits</v>
          </cell>
          <cell r="T27">
            <v>10</v>
          </cell>
        </row>
        <row r="28">
          <cell r="S28" t="str">
            <v>88AP - LED Interior 1x4, 2x2, and 2x4 Linear Retrofit Kits - DLC Premium</v>
          </cell>
          <cell r="T28">
            <v>15</v>
          </cell>
        </row>
        <row r="29">
          <cell r="S29" t="str">
            <v>88B - LED Interior 1x4 and 2x2 Luminaires or Integrated Retrofit Kits</v>
          </cell>
          <cell r="T29">
            <v>20</v>
          </cell>
        </row>
        <row r="30">
          <cell r="S30" t="str">
            <v>88BP - LED Interior 1x4 and 2x2 Luminaires or Integrated Retrofit Kits - DLC Premium</v>
          </cell>
          <cell r="T30">
            <v>30</v>
          </cell>
        </row>
        <row r="31">
          <cell r="S31" t="str">
            <v>88C - LED Interior 2x4 Luminaires or Integrated Retrofit Kits</v>
          </cell>
          <cell r="T31">
            <v>30</v>
          </cell>
        </row>
        <row r="32">
          <cell r="S32" t="str">
            <v>88CP - LED Interior 2x4 Luminaires or Integrated Retrofit Kits - DLC Premium</v>
          </cell>
          <cell r="T32">
            <v>40</v>
          </cell>
        </row>
        <row r="33">
          <cell r="S33" t="str">
            <v>89A - LED Direct Linear Ambient Luminaires or Integrated Retrofit Kits - ≤ 4 ft. sections</v>
          </cell>
          <cell r="T33">
            <v>15</v>
          </cell>
        </row>
        <row r="34">
          <cell r="S34" t="str">
            <v>89AP - LED Direct Linear Ambient Luminaires or Integrated Retrofit Kits - ≤ 4 ft. sections - DLC Premium</v>
          </cell>
          <cell r="T34">
            <v>20</v>
          </cell>
        </row>
        <row r="35">
          <cell r="S35" t="str">
            <v>89B - LED Direct Linear Ambient Luminaires or Integrated Retrofit Kits - &gt; 4 ft. sections</v>
          </cell>
          <cell r="T35">
            <v>30</v>
          </cell>
        </row>
        <row r="36">
          <cell r="S36" t="str">
            <v>89BP - LED Direct Linear Ambient Luminaires or Integrated Retrofit Kits - &gt; 4 ft. sections - DLC Premium</v>
          </cell>
          <cell r="T36">
            <v>40</v>
          </cell>
        </row>
        <row r="37">
          <cell r="S37" t="str">
            <v>90 - LED Cove Mounted Fixtures - 12 in. sections</v>
          </cell>
          <cell r="T37">
            <v>5</v>
          </cell>
        </row>
        <row r="38">
          <cell r="S38" t="str">
            <v>86A - LED Interior Low-Bay Luminaires or Retrofit Kits - (5,000 - 10,000 lumens)</v>
          </cell>
          <cell r="T38">
            <v>60</v>
          </cell>
        </row>
        <row r="39">
          <cell r="S39" t="str">
            <v>86AP - LED Interior Low-Bay Luminaires or Retrofit Kits - (5,000 - 10,000 lumens) - DLC Premium</v>
          </cell>
          <cell r="T39">
            <v>70</v>
          </cell>
        </row>
        <row r="40">
          <cell r="S40" t="str">
            <v>86B - LED Interior High-Bay Luminaires or Retrofit Kits - (10,000 - 20,000 lumens)</v>
          </cell>
          <cell r="T40">
            <v>75</v>
          </cell>
        </row>
        <row r="41">
          <cell r="S41" t="str">
            <v>86BP - LED Interior High-Bay Luminaires or Retrofit Kits - (10,000 - 20,000 lumens) - DLC Premium</v>
          </cell>
          <cell r="T41">
            <v>85</v>
          </cell>
        </row>
        <row r="42">
          <cell r="S42" t="str">
            <v>86C - LED Interior High-Bay Luminaires or Retrofit Kits - (20,001 - 28,000 lumens)</v>
          </cell>
          <cell r="T42">
            <v>100</v>
          </cell>
        </row>
        <row r="43">
          <cell r="S43" t="str">
            <v>86CP - LED Interior High-Bay Luminaires or Retrofit Kits - (20,001 - 28,000 lumens) - DLC Premium</v>
          </cell>
          <cell r="T43">
            <v>115</v>
          </cell>
        </row>
        <row r="44">
          <cell r="S44" t="str">
            <v>86D - LED Interior High Bay Luminaires - (&gt; 28,000 lumens)</v>
          </cell>
          <cell r="T44">
            <v>180</v>
          </cell>
        </row>
        <row r="45">
          <cell r="S45" t="str">
            <v>86DP - LED Interior High Bay Luminaires - (&gt; 28,000 lumens) - DLC Premium</v>
          </cell>
          <cell r="T45">
            <v>200</v>
          </cell>
        </row>
        <row r="46">
          <cell r="S46" t="str">
            <v>93 - LED Bi-Level Stairwell &amp; Passageway Luminaires - 24/7 operation</v>
          </cell>
          <cell r="T46">
            <v>45</v>
          </cell>
        </row>
        <row r="47">
          <cell r="S47" t="str">
            <v>93P - LED Bi-Level Stairwell &amp; Passageway Luminaires - 24/7 operation - DLC Premium</v>
          </cell>
          <cell r="T47">
            <v>55</v>
          </cell>
        </row>
        <row r="48">
          <cell r="S48" t="str">
            <v>94 - LED Horticultural Luminaires with NO Summer Peak Demand</v>
          </cell>
          <cell r="T48">
            <v>150</v>
          </cell>
        </row>
        <row r="49">
          <cell r="S49" t="str">
            <v>94D - LED Horticultural Luminaires with Summer Peak Demand</v>
          </cell>
          <cell r="T49">
            <v>150</v>
          </cell>
        </row>
        <row r="50">
          <cell r="S50" t="str">
            <v xml:space="preserve">83A - LED Exterior Luminaires - Parking Garage &amp; Canopy - 24/7 </v>
          </cell>
          <cell r="T50">
            <v>150</v>
          </cell>
        </row>
        <row r="51">
          <cell r="S51" t="str">
            <v>83AP - LED Exterior Luminaires - Parking Garage &amp; Canopy - 24/7  - DLC Premium</v>
          </cell>
          <cell r="T51">
            <v>160</v>
          </cell>
        </row>
        <row r="52">
          <cell r="S52" t="str">
            <v>83B - LED Exterior Luminaires &amp; Retrofit Kits - Parking Garage &amp; Canopy - Dusk to Dawn Operation</v>
          </cell>
          <cell r="T52">
            <v>100</v>
          </cell>
        </row>
        <row r="53">
          <cell r="S53" t="str">
            <v>83BP - LED Exterior Luminaires &amp; Retrofit Kits - Parking Garage &amp; Canopy - Dusk to Dawn Operation - DLC Premium</v>
          </cell>
          <cell r="T53">
            <v>110</v>
          </cell>
        </row>
        <row r="54">
          <cell r="S54" t="str">
            <v>85A - LED Exterior Wall/Pole/Arm Mounted Area and Flood Luminaires &amp; Retrofit Kits - &lt; 4,380 hrs.</v>
          </cell>
          <cell r="T54">
            <v>25</v>
          </cell>
        </row>
        <row r="55">
          <cell r="S55" t="str">
            <v>85AP - LED Exterior Wall/Pole/Arm Mounted Area and Flood Luminaires &amp; Retrofit Kits - &lt; 4,380 hrs. - DLC Premium</v>
          </cell>
          <cell r="T55">
            <v>35</v>
          </cell>
        </row>
        <row r="56">
          <cell r="S56" t="str">
            <v>87A - LED Exterior Wall/Pole/Arm Mounted Area and Flood LOW OUTPUT Luminaire &amp; Retrofit Kits - Dusk to Dawn Operation</v>
          </cell>
          <cell r="T56">
            <v>75</v>
          </cell>
        </row>
        <row r="57">
          <cell r="S57" t="str">
            <v>87AP - LED Exterior Wall/Pole/Arm Mounted Area and Flood LOW OUTPUT Luminaire &amp; Retrofit Kits - Dusk to Dawn Operation - DLC Premium</v>
          </cell>
          <cell r="T57">
            <v>85</v>
          </cell>
        </row>
        <row r="58">
          <cell r="S58" t="str">
            <v>87B - LED Exterior Wall/Pole/Arm Mounted Area and Flood MID OUTPUT Luminaires &amp; Retrofit Kits - Dusk to Dawn Operation</v>
          </cell>
          <cell r="T58">
            <v>145</v>
          </cell>
        </row>
        <row r="59">
          <cell r="S59" t="str">
            <v>87BP - LED Exterior Wall/Pole/Arm Mounted Area and Flood MID OUTPUT Luminaires &amp; Retrofit Kits - Dusk to Dawn Operation - DLC Premium</v>
          </cell>
          <cell r="T59">
            <v>155</v>
          </cell>
        </row>
        <row r="60">
          <cell r="S60" t="str">
            <v>87C - LED Exterior Wall/Pole/Arm Mounted Area and Flood HIGH or VERY HIGH OUTPUT Luminaires &amp; Retrofit Kits - Dusk to Dawn Operation</v>
          </cell>
          <cell r="T60">
            <v>265</v>
          </cell>
        </row>
        <row r="61">
          <cell r="S61" t="str">
            <v>87CP - LED Exterior Wall/Pole/Arm Mounted Area and Flood HIGH or VERY HIGH OUTPUT Luminaires &amp; Retrofit Kits - Dusk to Dawn Operation - DLC Premium</v>
          </cell>
          <cell r="T61">
            <v>275</v>
          </cell>
        </row>
      </sheetData>
      <sheetData sheetId="13"/>
      <sheetData sheetId="14">
        <row r="3">
          <cell r="A3" t="str">
            <v>CFL110Mag-STD</v>
          </cell>
          <cell r="B3" t="str">
            <v>CFL</v>
          </cell>
          <cell r="C3" t="str">
            <v>CF10/2D</v>
          </cell>
          <cell r="D3" t="str">
            <v>CFD10W</v>
          </cell>
          <cell r="E3" t="str">
            <v>Compact Fluorescent, 2D, (1) 10W lamp</v>
          </cell>
          <cell r="F3" t="str">
            <v>Mag-STD</v>
          </cell>
          <cell r="G3">
            <v>1</v>
          </cell>
          <cell r="H3">
            <v>10</v>
          </cell>
          <cell r="I3">
            <v>16</v>
          </cell>
        </row>
        <row r="4">
          <cell r="A4" t="str">
            <v>CFL110Electronic</v>
          </cell>
          <cell r="B4" t="str">
            <v>CFL</v>
          </cell>
          <cell r="C4" t="str">
            <v>CF10/2DL</v>
          </cell>
          <cell r="D4" t="str">
            <v>CFD10W</v>
          </cell>
          <cell r="E4" t="str">
            <v>Compact Fluorescent, 2D, (1) 10W lamp</v>
          </cell>
          <cell r="F4" t="str">
            <v>Electronic</v>
          </cell>
          <cell r="G4">
            <v>1</v>
          </cell>
          <cell r="H4">
            <v>10</v>
          </cell>
          <cell r="I4">
            <v>12</v>
          </cell>
        </row>
        <row r="5">
          <cell r="A5" t="str">
            <v>CFL111Mag-STD</v>
          </cell>
          <cell r="B5" t="str">
            <v>CFL</v>
          </cell>
          <cell r="C5" t="str">
            <v>CF11/1</v>
          </cell>
          <cell r="D5" t="str">
            <v>CF11W</v>
          </cell>
          <cell r="E5" t="str">
            <v>Compact Fluorescent, (1) 11W lamp</v>
          </cell>
          <cell r="F5" t="str">
            <v>Mag-STD</v>
          </cell>
          <cell r="G5">
            <v>1</v>
          </cell>
          <cell r="H5">
            <v>11</v>
          </cell>
          <cell r="I5">
            <v>13</v>
          </cell>
        </row>
        <row r="6">
          <cell r="A6" t="str">
            <v>CFL211Mag-STD</v>
          </cell>
          <cell r="B6" t="str">
            <v>CFL</v>
          </cell>
          <cell r="C6" t="str">
            <v>CF11/2</v>
          </cell>
          <cell r="D6" t="str">
            <v>CF11W</v>
          </cell>
          <cell r="E6" t="str">
            <v>Compact Fluorescent, (2) 11W lamp</v>
          </cell>
          <cell r="F6" t="str">
            <v>Mag-STD</v>
          </cell>
          <cell r="G6">
            <v>2</v>
          </cell>
          <cell r="H6">
            <v>11</v>
          </cell>
          <cell r="I6">
            <v>26</v>
          </cell>
        </row>
        <row r="7">
          <cell r="A7" t="str">
            <v>CFL116Mag-STD</v>
          </cell>
          <cell r="B7" t="str">
            <v>CFL</v>
          </cell>
          <cell r="C7" t="str">
            <v>CF16/2D</v>
          </cell>
          <cell r="D7" t="str">
            <v>CFD16W</v>
          </cell>
          <cell r="E7" t="str">
            <v>Compact Fluorescent, 2D, (1) 16W lamp</v>
          </cell>
          <cell r="F7" t="str">
            <v>Mag-STD</v>
          </cell>
          <cell r="G7">
            <v>1</v>
          </cell>
          <cell r="H7">
            <v>16</v>
          </cell>
          <cell r="I7">
            <v>26</v>
          </cell>
        </row>
        <row r="8">
          <cell r="A8" t="str">
            <v>CFL116Electronic</v>
          </cell>
          <cell r="B8" t="str">
            <v>CFL</v>
          </cell>
          <cell r="C8" t="str">
            <v>CF16/2DL</v>
          </cell>
          <cell r="D8" t="str">
            <v>CFD16W</v>
          </cell>
          <cell r="E8" t="str">
            <v>Compact Fluorescent, 2D, (1) 16W lamp</v>
          </cell>
          <cell r="F8" t="str">
            <v>Electronic</v>
          </cell>
          <cell r="G8">
            <v>1</v>
          </cell>
          <cell r="H8">
            <v>16</v>
          </cell>
          <cell r="I8">
            <v>18</v>
          </cell>
        </row>
        <row r="9">
          <cell r="A9" t="str">
            <v>CFL118Electronic</v>
          </cell>
          <cell r="B9" t="str">
            <v>CFL</v>
          </cell>
          <cell r="C9" t="str">
            <v>CF18/1-L</v>
          </cell>
          <cell r="D9" t="str">
            <v>CF18W</v>
          </cell>
          <cell r="E9" t="str">
            <v>Compact Fluorescent, (1) 18W lamp</v>
          </cell>
          <cell r="F9" t="str">
            <v>Electronic</v>
          </cell>
          <cell r="G9">
            <v>1</v>
          </cell>
          <cell r="H9">
            <v>18</v>
          </cell>
          <cell r="I9">
            <v>20</v>
          </cell>
        </row>
        <row r="10">
          <cell r="A10" t="str">
            <v>CFL218Electronic</v>
          </cell>
          <cell r="B10" t="str">
            <v>CFL</v>
          </cell>
          <cell r="C10" t="str">
            <v>CF18/2-L</v>
          </cell>
          <cell r="D10" t="str">
            <v>CF18W</v>
          </cell>
          <cell r="E10" t="str">
            <v>Compact Fluorescent, (2) 18W lamp</v>
          </cell>
          <cell r="F10" t="str">
            <v>Electronic</v>
          </cell>
          <cell r="G10">
            <v>2</v>
          </cell>
          <cell r="H10">
            <v>18</v>
          </cell>
          <cell r="I10">
            <v>40</v>
          </cell>
        </row>
        <row r="11">
          <cell r="A11" t="str">
            <v>CFL318Electronic</v>
          </cell>
          <cell r="B11" t="str">
            <v>CFL</v>
          </cell>
          <cell r="C11" t="str">
            <v>CF18/3-L</v>
          </cell>
          <cell r="D11" t="str">
            <v>CF18W</v>
          </cell>
          <cell r="E11" t="str">
            <v>Compact Fluorescent, (3) 18W lamp</v>
          </cell>
          <cell r="F11" t="str">
            <v>Electronic</v>
          </cell>
          <cell r="G11">
            <v>3</v>
          </cell>
          <cell r="H11">
            <v>18</v>
          </cell>
          <cell r="I11">
            <v>60</v>
          </cell>
        </row>
        <row r="12">
          <cell r="A12" t="str">
            <v>CFL121Mag-STD</v>
          </cell>
          <cell r="B12" t="str">
            <v>CFL</v>
          </cell>
          <cell r="C12" t="str">
            <v>CF21/2D</v>
          </cell>
          <cell r="D12" t="str">
            <v>CFD21W</v>
          </cell>
          <cell r="E12" t="str">
            <v>Compact Fluorescent, 2D, (1) 21W lamp</v>
          </cell>
          <cell r="F12" t="str">
            <v>Mag-STD</v>
          </cell>
          <cell r="G12">
            <v>1</v>
          </cell>
          <cell r="H12">
            <v>21</v>
          </cell>
          <cell r="I12">
            <v>26</v>
          </cell>
        </row>
        <row r="13">
          <cell r="A13" t="str">
            <v>CFL121Electronic</v>
          </cell>
          <cell r="B13" t="str">
            <v>CFL</v>
          </cell>
          <cell r="C13" t="str">
            <v>CF21/2DL</v>
          </cell>
          <cell r="D13" t="str">
            <v>CFD21W</v>
          </cell>
          <cell r="E13" t="str">
            <v>Compact Fluorescent, 2D, (1) 21W lamp</v>
          </cell>
          <cell r="F13" t="str">
            <v>Electronic</v>
          </cell>
          <cell r="G13">
            <v>1</v>
          </cell>
          <cell r="H13">
            <v>21</v>
          </cell>
          <cell r="I13">
            <v>22</v>
          </cell>
        </row>
        <row r="14">
          <cell r="A14" t="str">
            <v>CFL123Mag-STD</v>
          </cell>
          <cell r="B14" t="str">
            <v>CFL</v>
          </cell>
          <cell r="C14" t="str">
            <v>CF23/1</v>
          </cell>
          <cell r="D14" t="str">
            <v>CF23W</v>
          </cell>
          <cell r="E14" t="str">
            <v>Compact Fluorescent, (1) 23W lamp</v>
          </cell>
          <cell r="F14" t="str">
            <v>Mag-STD</v>
          </cell>
          <cell r="G14">
            <v>1</v>
          </cell>
          <cell r="H14">
            <v>23</v>
          </cell>
          <cell r="I14">
            <v>29</v>
          </cell>
        </row>
        <row r="15">
          <cell r="A15" t="str">
            <v>CFL123Electronic</v>
          </cell>
          <cell r="B15" t="str">
            <v>CFL</v>
          </cell>
          <cell r="C15" t="str">
            <v>CF23/1-L</v>
          </cell>
          <cell r="D15" t="str">
            <v>CF23W</v>
          </cell>
          <cell r="E15" t="str">
            <v>Compact Fluorescent, (1) 23W lamp</v>
          </cell>
          <cell r="F15" t="str">
            <v>Electronic</v>
          </cell>
          <cell r="G15">
            <v>1</v>
          </cell>
          <cell r="H15">
            <v>23</v>
          </cell>
          <cell r="I15">
            <v>25</v>
          </cell>
        </row>
        <row r="16">
          <cell r="A16" t="str">
            <v>CFL126Electronic</v>
          </cell>
          <cell r="B16" t="str">
            <v>CFL</v>
          </cell>
          <cell r="C16" t="str">
            <v>CF26/1-L</v>
          </cell>
          <cell r="D16" t="str">
            <v>CF26W</v>
          </cell>
          <cell r="E16" t="str">
            <v>Compact Fluorescent, (1) 26W lamp</v>
          </cell>
          <cell r="F16" t="str">
            <v>Electronic</v>
          </cell>
          <cell r="G16">
            <v>1</v>
          </cell>
          <cell r="H16">
            <v>26</v>
          </cell>
          <cell r="I16">
            <v>27</v>
          </cell>
        </row>
        <row r="17">
          <cell r="A17" t="str">
            <v>CFL226Electronic</v>
          </cell>
          <cell r="B17" t="str">
            <v>CFL</v>
          </cell>
          <cell r="C17" t="str">
            <v>CF26/2-L</v>
          </cell>
          <cell r="D17" t="str">
            <v>CF26W</v>
          </cell>
          <cell r="E17" t="str">
            <v>Compact Fluorescent, (2) 26W lamp</v>
          </cell>
          <cell r="F17" t="str">
            <v>Electronic</v>
          </cell>
          <cell r="G17">
            <v>2</v>
          </cell>
          <cell r="H17">
            <v>26</v>
          </cell>
          <cell r="I17">
            <v>54</v>
          </cell>
        </row>
        <row r="18">
          <cell r="A18" t="str">
            <v>CFL326Electronic</v>
          </cell>
          <cell r="B18" t="str">
            <v>CFL</v>
          </cell>
          <cell r="C18" t="str">
            <v>CF26/3-L</v>
          </cell>
          <cell r="D18" t="str">
            <v>CF26W</v>
          </cell>
          <cell r="E18" t="str">
            <v>Compact Fluorescent, (3) 26W lamp</v>
          </cell>
          <cell r="F18" t="str">
            <v>Electronic</v>
          </cell>
          <cell r="G18">
            <v>3</v>
          </cell>
          <cell r="H18">
            <v>26</v>
          </cell>
          <cell r="I18">
            <v>82</v>
          </cell>
        </row>
        <row r="19">
          <cell r="A19" t="str">
            <v>CFL426Electronic</v>
          </cell>
          <cell r="B19" t="str">
            <v>CFL</v>
          </cell>
          <cell r="C19" t="str">
            <v>CF26/4-L</v>
          </cell>
          <cell r="D19" t="str">
            <v>CF26W</v>
          </cell>
          <cell r="E19" t="str">
            <v>Compact Fluorescent, (4) 26W lamp</v>
          </cell>
          <cell r="F19" t="str">
            <v>Electronic</v>
          </cell>
          <cell r="G19">
            <v>4</v>
          </cell>
          <cell r="H19">
            <v>26</v>
          </cell>
          <cell r="I19">
            <v>108</v>
          </cell>
        </row>
        <row r="20">
          <cell r="A20" t="str">
            <v>CFL626Electronic</v>
          </cell>
          <cell r="B20" t="str">
            <v>CFL</v>
          </cell>
          <cell r="C20" t="str">
            <v>CF26/6-L</v>
          </cell>
          <cell r="D20" t="str">
            <v>CF26W</v>
          </cell>
          <cell r="E20" t="str">
            <v>Compact Fluorescent, (6) 26W lamp</v>
          </cell>
          <cell r="F20" t="str">
            <v>Electronic</v>
          </cell>
          <cell r="G20">
            <v>6</v>
          </cell>
          <cell r="H20">
            <v>26</v>
          </cell>
          <cell r="I20">
            <v>162</v>
          </cell>
        </row>
        <row r="21">
          <cell r="A21" t="str">
            <v>CFL826Electronic</v>
          </cell>
          <cell r="B21" t="str">
            <v>CFL</v>
          </cell>
          <cell r="C21" t="str">
            <v>CF26/8L</v>
          </cell>
          <cell r="D21" t="str">
            <v>CF26W</v>
          </cell>
          <cell r="E21" t="str">
            <v>Compact Fluorescent, (8) 26W lamp</v>
          </cell>
          <cell r="F21" t="str">
            <v>Electronic</v>
          </cell>
          <cell r="G21">
            <v>8</v>
          </cell>
          <cell r="H21">
            <v>26</v>
          </cell>
          <cell r="I21">
            <v>216</v>
          </cell>
        </row>
        <row r="22">
          <cell r="A22" t="str">
            <v>CFL128Mag-STD</v>
          </cell>
          <cell r="B22" t="str">
            <v>CFL</v>
          </cell>
          <cell r="C22" t="str">
            <v>CF28/2D</v>
          </cell>
          <cell r="D22" t="str">
            <v>CFD28W</v>
          </cell>
          <cell r="E22" t="str">
            <v>Compact Fluorescent, 2D, (1) 28W lamp</v>
          </cell>
          <cell r="F22" t="str">
            <v>Mag-STD</v>
          </cell>
          <cell r="G22">
            <v>1</v>
          </cell>
          <cell r="H22">
            <v>28</v>
          </cell>
          <cell r="I22">
            <v>35</v>
          </cell>
        </row>
        <row r="23">
          <cell r="A23" t="str">
            <v>CFL128Electronic</v>
          </cell>
          <cell r="B23" t="str">
            <v>CFL</v>
          </cell>
          <cell r="C23" t="str">
            <v>CF28/2DL</v>
          </cell>
          <cell r="D23" t="str">
            <v>CFD28W</v>
          </cell>
          <cell r="E23" t="str">
            <v>Compact Fluorescent, 2D, (1) 28W lamp</v>
          </cell>
          <cell r="F23" t="str">
            <v>Electronic</v>
          </cell>
          <cell r="G23">
            <v>1</v>
          </cell>
          <cell r="H23">
            <v>28</v>
          </cell>
          <cell r="I23">
            <v>28</v>
          </cell>
        </row>
        <row r="24">
          <cell r="A24" t="str">
            <v>CFL132Electronic</v>
          </cell>
          <cell r="B24" t="str">
            <v>CFL</v>
          </cell>
          <cell r="C24" t="str">
            <v>CF32/1-L</v>
          </cell>
          <cell r="D24" t="str">
            <v>CF32W</v>
          </cell>
          <cell r="E24" t="str">
            <v>Compact Fluorescent, (1) 32W lamp</v>
          </cell>
          <cell r="F24" t="str">
            <v>Electronic</v>
          </cell>
          <cell r="G24">
            <v>1</v>
          </cell>
          <cell r="H24">
            <v>32</v>
          </cell>
          <cell r="I24">
            <v>34</v>
          </cell>
        </row>
        <row r="25">
          <cell r="A25" t="str">
            <v>CFL232Electronic</v>
          </cell>
          <cell r="B25" t="str">
            <v>CFL</v>
          </cell>
          <cell r="C25" t="str">
            <v>CF32/2-L</v>
          </cell>
          <cell r="D25" t="str">
            <v>CF32W</v>
          </cell>
          <cell r="E25" t="str">
            <v>Compact Fluorescent, (2) 32W lamp</v>
          </cell>
          <cell r="F25" t="str">
            <v>Electronic</v>
          </cell>
          <cell r="G25">
            <v>2</v>
          </cell>
          <cell r="H25">
            <v>32</v>
          </cell>
          <cell r="I25">
            <v>68</v>
          </cell>
        </row>
        <row r="26">
          <cell r="A26" t="str">
            <v>CFL332Electronic</v>
          </cell>
          <cell r="B26" t="str">
            <v>CFL</v>
          </cell>
          <cell r="C26" t="str">
            <v>CF32/3-L</v>
          </cell>
          <cell r="D26" t="str">
            <v>CF32W</v>
          </cell>
          <cell r="E26" t="str">
            <v>Compact Fluorescent, (3) 32W lamp</v>
          </cell>
          <cell r="F26" t="str">
            <v>Electronic</v>
          </cell>
          <cell r="G26">
            <v>3</v>
          </cell>
          <cell r="H26">
            <v>32</v>
          </cell>
          <cell r="I26">
            <v>114</v>
          </cell>
        </row>
        <row r="27">
          <cell r="A27" t="str">
            <v>CFL432Electronic</v>
          </cell>
          <cell r="B27" t="str">
            <v>CFL</v>
          </cell>
          <cell r="C27" t="str">
            <v>CF32/4-L</v>
          </cell>
          <cell r="D27" t="str">
            <v>CF32W</v>
          </cell>
          <cell r="E27" t="str">
            <v>Compact Fluorescent, (4) 32W lamp</v>
          </cell>
          <cell r="F27" t="str">
            <v>Electronic</v>
          </cell>
          <cell r="G27">
            <v>4</v>
          </cell>
          <cell r="H27">
            <v>32</v>
          </cell>
          <cell r="I27">
            <v>152</v>
          </cell>
        </row>
        <row r="28">
          <cell r="A28" t="str">
            <v>CFL632Electronic</v>
          </cell>
          <cell r="B28" t="str">
            <v>CFL</v>
          </cell>
          <cell r="C28" t="str">
            <v>CF32/6-L</v>
          </cell>
          <cell r="D28" t="str">
            <v>CF32W</v>
          </cell>
          <cell r="E28" t="str">
            <v>Compact Fluorescent, (6) 32W lamp</v>
          </cell>
          <cell r="F28" t="str">
            <v>Electronic</v>
          </cell>
          <cell r="G28">
            <v>6</v>
          </cell>
          <cell r="H28">
            <v>32</v>
          </cell>
          <cell r="I28">
            <v>228</v>
          </cell>
        </row>
        <row r="29">
          <cell r="A29" t="str">
            <v>CFL832Electronic</v>
          </cell>
          <cell r="B29" t="str">
            <v>CFL</v>
          </cell>
          <cell r="C29" t="str">
            <v>CF32/8L</v>
          </cell>
          <cell r="D29" t="str">
            <v>CF32W</v>
          </cell>
          <cell r="E29" t="str">
            <v>Compact Fluorescent, (8) 32W lamp</v>
          </cell>
          <cell r="F29" t="str">
            <v>Electronic</v>
          </cell>
          <cell r="G29">
            <v>8</v>
          </cell>
          <cell r="H29">
            <v>32</v>
          </cell>
          <cell r="I29">
            <v>304</v>
          </cell>
        </row>
        <row r="30">
          <cell r="A30" t="str">
            <v>CFL138Mag-STD</v>
          </cell>
          <cell r="B30" t="str">
            <v>CFL</v>
          </cell>
          <cell r="C30" t="str">
            <v>CF38/2D</v>
          </cell>
          <cell r="D30" t="str">
            <v>CFD38W</v>
          </cell>
          <cell r="E30" t="str">
            <v>Compact Fluorescent, 2D, (1) 38W lamp</v>
          </cell>
          <cell r="F30" t="str">
            <v>Mag-STD</v>
          </cell>
          <cell r="G30">
            <v>1</v>
          </cell>
          <cell r="H30">
            <v>38</v>
          </cell>
          <cell r="I30">
            <v>46</v>
          </cell>
        </row>
        <row r="31">
          <cell r="A31" t="str">
            <v>CFL138Electronic</v>
          </cell>
          <cell r="B31" t="str">
            <v>CFL</v>
          </cell>
          <cell r="C31" t="str">
            <v>CF38/2DL</v>
          </cell>
          <cell r="D31" t="str">
            <v>CFD38W</v>
          </cell>
          <cell r="E31" t="str">
            <v>Compact Fluorescent, 2D, (1) 38W lamp</v>
          </cell>
          <cell r="F31" t="str">
            <v>Electronic</v>
          </cell>
          <cell r="G31">
            <v>1</v>
          </cell>
          <cell r="H31">
            <v>38</v>
          </cell>
          <cell r="I31">
            <v>36</v>
          </cell>
        </row>
        <row r="32">
          <cell r="A32" t="str">
            <v>CFL142Electronic</v>
          </cell>
          <cell r="B32" t="str">
            <v>CFL</v>
          </cell>
          <cell r="C32" t="str">
            <v>CF42/1-L</v>
          </cell>
          <cell r="D32" t="str">
            <v>CF42W</v>
          </cell>
          <cell r="E32" t="str">
            <v>Compact Fluorescent, (1) 42W lamp</v>
          </cell>
          <cell r="F32" t="str">
            <v>Electronic</v>
          </cell>
          <cell r="G32">
            <v>1</v>
          </cell>
          <cell r="H32">
            <v>42</v>
          </cell>
          <cell r="I32">
            <v>48</v>
          </cell>
        </row>
        <row r="33">
          <cell r="A33" t="str">
            <v>CFL242Electronic</v>
          </cell>
          <cell r="B33" t="str">
            <v>CFL</v>
          </cell>
          <cell r="C33" t="str">
            <v>CF42/2-L</v>
          </cell>
          <cell r="D33" t="str">
            <v>CF42W</v>
          </cell>
          <cell r="E33" t="str">
            <v>Compact Fluorescent, (2) 42W lamp</v>
          </cell>
          <cell r="F33" t="str">
            <v>Electronic</v>
          </cell>
          <cell r="G33">
            <v>2</v>
          </cell>
          <cell r="H33">
            <v>42</v>
          </cell>
          <cell r="I33">
            <v>100</v>
          </cell>
        </row>
        <row r="34">
          <cell r="A34" t="str">
            <v>CFL342Electronic</v>
          </cell>
          <cell r="B34" t="str">
            <v>CFL</v>
          </cell>
          <cell r="C34" t="str">
            <v>CF42/3-L</v>
          </cell>
          <cell r="D34" t="str">
            <v>CF42W</v>
          </cell>
          <cell r="E34" t="str">
            <v>Compact Fluorescent, (3) 42W lamp</v>
          </cell>
          <cell r="F34" t="str">
            <v>Electronic</v>
          </cell>
          <cell r="G34">
            <v>3</v>
          </cell>
          <cell r="H34">
            <v>42</v>
          </cell>
          <cell r="I34">
            <v>141</v>
          </cell>
        </row>
        <row r="35">
          <cell r="A35" t="str">
            <v>CFL442Electronic</v>
          </cell>
          <cell r="B35" t="str">
            <v>CFL</v>
          </cell>
          <cell r="C35" t="str">
            <v>CF42/4-L</v>
          </cell>
          <cell r="D35" t="str">
            <v>CF42W</v>
          </cell>
          <cell r="E35" t="str">
            <v>Compact Fluorescent, (4) 42W lamp</v>
          </cell>
          <cell r="F35" t="str">
            <v>Electronic</v>
          </cell>
          <cell r="G35">
            <v>4</v>
          </cell>
          <cell r="H35">
            <v>42</v>
          </cell>
          <cell r="I35">
            <v>188</v>
          </cell>
        </row>
        <row r="36">
          <cell r="A36" t="str">
            <v>CFL642Electronic</v>
          </cell>
          <cell r="B36" t="str">
            <v>CFL</v>
          </cell>
          <cell r="C36" t="str">
            <v>CF42/6-L</v>
          </cell>
          <cell r="D36" t="str">
            <v>CF42W</v>
          </cell>
          <cell r="E36" t="str">
            <v>Compact Fluorescent, (6) 42W lamp</v>
          </cell>
          <cell r="F36" t="str">
            <v>Electronic</v>
          </cell>
          <cell r="G36">
            <v>6</v>
          </cell>
          <cell r="H36">
            <v>42</v>
          </cell>
          <cell r="I36">
            <v>282</v>
          </cell>
        </row>
        <row r="37">
          <cell r="A37" t="str">
            <v>CFL842Electronic</v>
          </cell>
          <cell r="B37" t="str">
            <v>CFL</v>
          </cell>
          <cell r="C37" t="str">
            <v>CF42/8-L</v>
          </cell>
          <cell r="D37" t="str">
            <v>CF42W</v>
          </cell>
          <cell r="E37" t="str">
            <v>Compact Fluorescent, (8) 42W lamp</v>
          </cell>
          <cell r="F37" t="str">
            <v>Electronic</v>
          </cell>
          <cell r="G37">
            <v>8</v>
          </cell>
          <cell r="H37">
            <v>42</v>
          </cell>
          <cell r="I37">
            <v>376</v>
          </cell>
        </row>
        <row r="38">
          <cell r="A38" t="str">
            <v>CFL157Electronic</v>
          </cell>
          <cell r="B38" t="str">
            <v>CFL</v>
          </cell>
          <cell r="C38" t="str">
            <v>CF57/1-L</v>
          </cell>
          <cell r="D38" t="str">
            <v>CF57W</v>
          </cell>
          <cell r="E38" t="str">
            <v>Compact Fluorescent, (1) 57W lamp</v>
          </cell>
          <cell r="F38" t="str">
            <v>Electronic</v>
          </cell>
          <cell r="G38">
            <v>1</v>
          </cell>
          <cell r="H38">
            <v>57</v>
          </cell>
          <cell r="I38">
            <v>65</v>
          </cell>
        </row>
        <row r="39">
          <cell r="A39" t="str">
            <v>CFL-Quad110Mag-STD</v>
          </cell>
          <cell r="B39" t="str">
            <v>CFL-Quad</v>
          </cell>
          <cell r="C39" t="str">
            <v>CFQ10/1</v>
          </cell>
          <cell r="D39" t="str">
            <v>CFQ10W</v>
          </cell>
          <cell r="E39" t="str">
            <v>Compact Fluorescent, quad, (1) 10W lamp</v>
          </cell>
          <cell r="F39" t="str">
            <v>Mag-STD</v>
          </cell>
          <cell r="G39">
            <v>1</v>
          </cell>
          <cell r="H39">
            <v>10</v>
          </cell>
          <cell r="I39">
            <v>15</v>
          </cell>
        </row>
        <row r="40">
          <cell r="A40" t="str">
            <v>CFL-Quad113Mag-STD</v>
          </cell>
          <cell r="B40" t="str">
            <v>CFL-Quad</v>
          </cell>
          <cell r="C40" t="str">
            <v>CFQ13/1</v>
          </cell>
          <cell r="D40" t="str">
            <v>CFQ13W</v>
          </cell>
          <cell r="E40" t="str">
            <v>Compact Fluorescent, quad, (1) 13W lamp</v>
          </cell>
          <cell r="F40" t="str">
            <v>Mag-STD</v>
          </cell>
          <cell r="G40">
            <v>1</v>
          </cell>
          <cell r="H40">
            <v>13</v>
          </cell>
          <cell r="I40">
            <v>17</v>
          </cell>
        </row>
        <row r="41">
          <cell r="A41" t="str">
            <v>CFL-Quad113Electronic</v>
          </cell>
          <cell r="B41" t="str">
            <v>CFL-Quad</v>
          </cell>
          <cell r="C41" t="str">
            <v>CFQ13/1L</v>
          </cell>
          <cell r="D41" t="str">
            <v>CFQ13W</v>
          </cell>
          <cell r="E41" t="str">
            <v>Compact Fluorescent, quad, (1) 13W lamp, BF=1.05</v>
          </cell>
          <cell r="F41" t="str">
            <v>Electronic</v>
          </cell>
          <cell r="G41">
            <v>1</v>
          </cell>
          <cell r="H41">
            <v>13</v>
          </cell>
          <cell r="I41">
            <v>15</v>
          </cell>
        </row>
        <row r="42">
          <cell r="A42" t="str">
            <v>CFL-Quad213Mag-STD</v>
          </cell>
          <cell r="B42" t="str">
            <v>CFL-Quad</v>
          </cell>
          <cell r="C42" t="str">
            <v>CFQ13/2</v>
          </cell>
          <cell r="D42" t="str">
            <v>CFQ13W</v>
          </cell>
          <cell r="E42" t="str">
            <v>Compact Fluorescent, quad, (2) 13W lamp</v>
          </cell>
          <cell r="F42" t="str">
            <v>Mag-STD</v>
          </cell>
          <cell r="G42">
            <v>2</v>
          </cell>
          <cell r="H42">
            <v>13</v>
          </cell>
          <cell r="I42">
            <v>31</v>
          </cell>
        </row>
        <row r="43">
          <cell r="A43" t="str">
            <v>CFL-Quad213Electronic</v>
          </cell>
          <cell r="B43" t="str">
            <v>CFL-Quad</v>
          </cell>
          <cell r="C43" t="str">
            <v>CFQ13/2L</v>
          </cell>
          <cell r="D43" t="str">
            <v>CFQ13W</v>
          </cell>
          <cell r="E43" t="str">
            <v>Compact Fluorescent, quad, (2) 13W lamp, BF=1.0</v>
          </cell>
          <cell r="F43" t="str">
            <v>Electronic</v>
          </cell>
          <cell r="G43">
            <v>2</v>
          </cell>
          <cell r="H43">
            <v>13</v>
          </cell>
          <cell r="I43">
            <v>28</v>
          </cell>
        </row>
        <row r="44">
          <cell r="A44" t="str">
            <v>CFL-Quad313Mag-STD</v>
          </cell>
          <cell r="B44" t="str">
            <v>CFL-Quad</v>
          </cell>
          <cell r="C44" t="str">
            <v>CFQ13/3</v>
          </cell>
          <cell r="D44" t="str">
            <v>CFQ13W</v>
          </cell>
          <cell r="E44" t="str">
            <v>Compact Fluorescent, quad, (3) 13W lamp</v>
          </cell>
          <cell r="F44" t="str">
            <v>Mag-STD</v>
          </cell>
          <cell r="G44">
            <v>3</v>
          </cell>
          <cell r="H44">
            <v>13</v>
          </cell>
          <cell r="I44">
            <v>48</v>
          </cell>
        </row>
        <row r="45">
          <cell r="A45" t="str">
            <v>CFL-Quad115Mag-STD</v>
          </cell>
          <cell r="B45" t="str">
            <v>CFL-Quad</v>
          </cell>
          <cell r="C45" t="str">
            <v>CFQ15/1</v>
          </cell>
          <cell r="D45" t="str">
            <v>CFQ15W</v>
          </cell>
          <cell r="E45" t="str">
            <v>Compact Fluorescent, quad, (1) 15W lamp</v>
          </cell>
          <cell r="F45" t="str">
            <v>Mag-STD</v>
          </cell>
          <cell r="G45">
            <v>1</v>
          </cell>
          <cell r="H45">
            <v>15</v>
          </cell>
          <cell r="I45">
            <v>20</v>
          </cell>
        </row>
        <row r="46">
          <cell r="A46" t="str">
            <v>CFL-Quad117Mag-STD</v>
          </cell>
          <cell r="B46" t="str">
            <v>CFL-Quad</v>
          </cell>
          <cell r="C46" t="str">
            <v>CFQ17/1</v>
          </cell>
          <cell r="D46" t="str">
            <v>CFQ17W</v>
          </cell>
          <cell r="E46" t="str">
            <v>Compact Fluorescent, quad, (1) 17W lamp</v>
          </cell>
          <cell r="F46" t="str">
            <v>Mag-STD</v>
          </cell>
          <cell r="G46">
            <v>1</v>
          </cell>
          <cell r="H46">
            <v>17</v>
          </cell>
          <cell r="I46">
            <v>24</v>
          </cell>
        </row>
        <row r="47">
          <cell r="A47" t="str">
            <v>CFL-Quad217Mag-STD</v>
          </cell>
          <cell r="B47" t="str">
            <v>CFL-Quad</v>
          </cell>
          <cell r="C47" t="str">
            <v>CFQ17/2</v>
          </cell>
          <cell r="D47" t="str">
            <v>CFQ17W</v>
          </cell>
          <cell r="E47" t="str">
            <v>Compact Fluorescent, quad, (2) 17W lamp</v>
          </cell>
          <cell r="F47" t="str">
            <v>Mag-STD</v>
          </cell>
          <cell r="G47">
            <v>2</v>
          </cell>
          <cell r="H47">
            <v>17</v>
          </cell>
          <cell r="I47">
            <v>48</v>
          </cell>
        </row>
        <row r="48">
          <cell r="A48" t="str">
            <v>CFL-Quad118Mag-STD</v>
          </cell>
          <cell r="B48" t="str">
            <v>CFL-Quad</v>
          </cell>
          <cell r="C48" t="str">
            <v>CFQ18/1</v>
          </cell>
          <cell r="D48" t="str">
            <v>CFQ18W</v>
          </cell>
          <cell r="E48" t="str">
            <v>Compact Fluorescent, quad, (1) 18W lamp</v>
          </cell>
          <cell r="F48" t="str">
            <v>Mag-STD</v>
          </cell>
          <cell r="G48">
            <v>1</v>
          </cell>
          <cell r="H48">
            <v>18</v>
          </cell>
          <cell r="I48">
            <v>26</v>
          </cell>
        </row>
        <row r="49">
          <cell r="A49" t="str">
            <v>CFL-Quad118Electronic</v>
          </cell>
          <cell r="B49" t="str">
            <v>CFL-Quad</v>
          </cell>
          <cell r="C49" t="str">
            <v>CFQ18/1L</v>
          </cell>
          <cell r="D49" t="str">
            <v>CFQ18W</v>
          </cell>
          <cell r="E49" t="str">
            <v>Compact Fluorescent, quad, (1) 18W lamp, BF=1.0</v>
          </cell>
          <cell r="F49" t="str">
            <v>Electronic</v>
          </cell>
          <cell r="G49">
            <v>1</v>
          </cell>
          <cell r="H49">
            <v>18</v>
          </cell>
          <cell r="I49">
            <v>20</v>
          </cell>
        </row>
        <row r="50">
          <cell r="A50" t="str">
            <v>CFL-Quad218Mag-STD</v>
          </cell>
          <cell r="B50" t="str">
            <v>CFL-Quad</v>
          </cell>
          <cell r="C50" t="str">
            <v>CFQ18/2</v>
          </cell>
          <cell r="D50" t="str">
            <v>CFQ18W</v>
          </cell>
          <cell r="E50" t="str">
            <v>Compact Fluorescent, quad, (2) 18W lamp</v>
          </cell>
          <cell r="F50" t="str">
            <v>Mag-STD</v>
          </cell>
          <cell r="G50">
            <v>2</v>
          </cell>
          <cell r="H50">
            <v>18</v>
          </cell>
          <cell r="I50">
            <v>45</v>
          </cell>
        </row>
        <row r="51">
          <cell r="A51" t="str">
            <v>CFL-Quad218Electronic</v>
          </cell>
          <cell r="B51" t="str">
            <v>CFL-Quad</v>
          </cell>
          <cell r="C51" t="str">
            <v>CFQ18/2L</v>
          </cell>
          <cell r="D51" t="str">
            <v>CFQ18W</v>
          </cell>
          <cell r="E51" t="str">
            <v>Compact Fluorescent, quad, (2) 18W lamp, BF=1.0</v>
          </cell>
          <cell r="F51" t="str">
            <v>Electronic</v>
          </cell>
          <cell r="G51">
            <v>2</v>
          </cell>
          <cell r="H51">
            <v>18</v>
          </cell>
          <cell r="I51">
            <v>38</v>
          </cell>
        </row>
        <row r="52">
          <cell r="A52" t="str">
            <v>CFL-Quad218Mag-STD</v>
          </cell>
          <cell r="B52" t="str">
            <v>CFL-Quad</v>
          </cell>
          <cell r="C52" t="str">
            <v>CFQ18/4</v>
          </cell>
          <cell r="D52" t="str">
            <v>CFQ18W</v>
          </cell>
          <cell r="E52" t="str">
            <v>Compact Fluorescent, quad, (4) 18W lamp</v>
          </cell>
          <cell r="F52" t="str">
            <v>Mag-STD</v>
          </cell>
          <cell r="G52">
            <v>2</v>
          </cell>
          <cell r="H52">
            <v>18</v>
          </cell>
          <cell r="I52">
            <v>90</v>
          </cell>
        </row>
        <row r="53">
          <cell r="A53" t="str">
            <v>CFL-Quad120Mag-STD</v>
          </cell>
          <cell r="B53" t="str">
            <v>CFL-Quad</v>
          </cell>
          <cell r="C53" t="str">
            <v>CFQ20/1</v>
          </cell>
          <cell r="D53" t="str">
            <v>CFQ20W</v>
          </cell>
          <cell r="E53" t="str">
            <v>Compact Fluorescent, quad, (1) 20W lamp</v>
          </cell>
          <cell r="F53" t="str">
            <v>Mag-STD</v>
          </cell>
          <cell r="G53">
            <v>1</v>
          </cell>
          <cell r="H53">
            <v>20</v>
          </cell>
          <cell r="I53">
            <v>23</v>
          </cell>
        </row>
        <row r="54">
          <cell r="A54" t="str">
            <v>CFL-Quad220Mag-STD</v>
          </cell>
          <cell r="B54" t="str">
            <v>CFL-Quad</v>
          </cell>
          <cell r="C54" t="str">
            <v>CFQ20/2</v>
          </cell>
          <cell r="D54" t="str">
            <v>CFQ20W</v>
          </cell>
          <cell r="E54" t="str">
            <v>Compact Fluorescent, quad, (2) 20W lamp</v>
          </cell>
          <cell r="F54" t="str">
            <v>Mag-STD</v>
          </cell>
          <cell r="G54">
            <v>2</v>
          </cell>
          <cell r="H54">
            <v>20</v>
          </cell>
          <cell r="I54">
            <v>46</v>
          </cell>
        </row>
        <row r="55">
          <cell r="A55" t="str">
            <v>CFL-Quad122Mag-STD</v>
          </cell>
          <cell r="B55" t="str">
            <v>CFL-Quad</v>
          </cell>
          <cell r="C55" t="str">
            <v>CFQ22/1</v>
          </cell>
          <cell r="D55" t="str">
            <v>CFQ22W</v>
          </cell>
          <cell r="E55" t="str">
            <v>Compact Fluorescent, quad, (1) 22W lamp</v>
          </cell>
          <cell r="F55" t="str">
            <v>Mag-STD</v>
          </cell>
          <cell r="G55">
            <v>1</v>
          </cell>
          <cell r="H55">
            <v>22</v>
          </cell>
          <cell r="I55">
            <v>24</v>
          </cell>
        </row>
        <row r="56">
          <cell r="A56" t="str">
            <v>CFL-Quad222Mag-STD</v>
          </cell>
          <cell r="B56" t="str">
            <v>CFL-Quad</v>
          </cell>
          <cell r="C56" t="str">
            <v>CFQ22/2</v>
          </cell>
          <cell r="D56" t="str">
            <v>CFQ22W</v>
          </cell>
          <cell r="E56" t="str">
            <v>Compact Fluorescent, quad, (2) 22W lamp</v>
          </cell>
          <cell r="F56" t="str">
            <v>Mag-STD</v>
          </cell>
          <cell r="G56">
            <v>2</v>
          </cell>
          <cell r="H56">
            <v>22</v>
          </cell>
          <cell r="I56">
            <v>48</v>
          </cell>
        </row>
        <row r="57">
          <cell r="A57" t="str">
            <v>CFL-Quad322Mag-STD</v>
          </cell>
          <cell r="B57" t="str">
            <v>CFL-Quad</v>
          </cell>
          <cell r="C57" t="str">
            <v>CFQ22/3</v>
          </cell>
          <cell r="D57" t="str">
            <v>CFQ22W</v>
          </cell>
          <cell r="E57" t="str">
            <v>Compact Fluorescent, quad, (3) 22W lamp</v>
          </cell>
          <cell r="F57" t="str">
            <v>Mag-STD</v>
          </cell>
          <cell r="G57">
            <v>3</v>
          </cell>
          <cell r="H57">
            <v>22</v>
          </cell>
          <cell r="I57">
            <v>72</v>
          </cell>
        </row>
        <row r="58">
          <cell r="A58" t="str">
            <v>CFL-Quad125Mag-STD</v>
          </cell>
          <cell r="B58" t="str">
            <v>CFL-Quad</v>
          </cell>
          <cell r="C58" t="str">
            <v>CFQ25/1</v>
          </cell>
          <cell r="D58" t="str">
            <v>CFQ25W</v>
          </cell>
          <cell r="E58" t="str">
            <v>Compact Fluorescent, quad, (1) 25W lamp</v>
          </cell>
          <cell r="F58" t="str">
            <v>Mag-STD</v>
          </cell>
          <cell r="G58">
            <v>1</v>
          </cell>
          <cell r="H58">
            <v>25</v>
          </cell>
          <cell r="I58">
            <v>33</v>
          </cell>
        </row>
        <row r="59">
          <cell r="A59" t="str">
            <v>CFL-Quad225Mag-STD</v>
          </cell>
          <cell r="B59" t="str">
            <v>CFL-Quad</v>
          </cell>
          <cell r="C59" t="str">
            <v>CFQ25/2</v>
          </cell>
          <cell r="D59" t="str">
            <v>CFQ25W</v>
          </cell>
          <cell r="E59" t="str">
            <v>Compact Fluorescent, quad, (2) 25W lamp</v>
          </cell>
          <cell r="F59" t="str">
            <v>Mag-STD</v>
          </cell>
          <cell r="G59">
            <v>2</v>
          </cell>
          <cell r="H59">
            <v>25</v>
          </cell>
          <cell r="I59">
            <v>66</v>
          </cell>
        </row>
        <row r="60">
          <cell r="A60" t="str">
            <v>CFL-Quad126Mag-STD</v>
          </cell>
          <cell r="B60" t="str">
            <v>CFL-Quad</v>
          </cell>
          <cell r="C60" t="str">
            <v>CFQ26/1</v>
          </cell>
          <cell r="D60" t="str">
            <v>CFQ26W</v>
          </cell>
          <cell r="E60" t="str">
            <v>Compact Fluorescent, quad, (1) 26W lamp</v>
          </cell>
          <cell r="F60" t="str">
            <v>Mag-STD</v>
          </cell>
          <cell r="G60">
            <v>1</v>
          </cell>
          <cell r="H60">
            <v>26</v>
          </cell>
          <cell r="I60">
            <v>33</v>
          </cell>
        </row>
        <row r="61">
          <cell r="A61" t="str">
            <v>CFL-Quad126Electronic</v>
          </cell>
          <cell r="B61" t="str">
            <v>CFL-Quad</v>
          </cell>
          <cell r="C61" t="str">
            <v>CFQ26/1L</v>
          </cell>
          <cell r="D61" t="str">
            <v>CFQ26W</v>
          </cell>
          <cell r="E61" t="str">
            <v>Compact Fluorescent, quad, (1) 26W lamp, BF=0.95</v>
          </cell>
          <cell r="F61" t="str">
            <v>Electronic</v>
          </cell>
          <cell r="G61">
            <v>1</v>
          </cell>
          <cell r="H61">
            <v>26</v>
          </cell>
          <cell r="I61">
            <v>27</v>
          </cell>
        </row>
        <row r="62">
          <cell r="A62" t="str">
            <v>CFL-Quad226Mag-STD</v>
          </cell>
          <cell r="B62" t="str">
            <v>CFL-Quad</v>
          </cell>
          <cell r="C62" t="str">
            <v>CFQ26/2</v>
          </cell>
          <cell r="D62" t="str">
            <v>CFQ26W</v>
          </cell>
          <cell r="E62" t="str">
            <v>Compact Fluorescent, quad, (2) 26W lamp</v>
          </cell>
          <cell r="F62" t="str">
            <v>Mag-STD</v>
          </cell>
          <cell r="G62">
            <v>2</v>
          </cell>
          <cell r="H62">
            <v>26</v>
          </cell>
          <cell r="I62">
            <v>66</v>
          </cell>
        </row>
        <row r="63">
          <cell r="A63" t="str">
            <v>CFL-Quad226Electronic</v>
          </cell>
          <cell r="B63" t="str">
            <v>CFL-Quad</v>
          </cell>
          <cell r="C63" t="str">
            <v>CFQ26/2L</v>
          </cell>
          <cell r="D63" t="str">
            <v>CFQ26W</v>
          </cell>
          <cell r="E63" t="str">
            <v>Compact Fluorescent, quad, (2) 26W lamp, BF=0.95</v>
          </cell>
          <cell r="F63" t="str">
            <v>Electronic</v>
          </cell>
          <cell r="G63">
            <v>2</v>
          </cell>
          <cell r="H63">
            <v>26</v>
          </cell>
          <cell r="I63">
            <v>50</v>
          </cell>
        </row>
        <row r="64">
          <cell r="A64" t="str">
            <v>CFL-Quad326Mag-STD</v>
          </cell>
          <cell r="B64" t="str">
            <v>CFL-Quad</v>
          </cell>
          <cell r="C64" t="str">
            <v>CFQ26/3</v>
          </cell>
          <cell r="D64" t="str">
            <v>CFQ26W</v>
          </cell>
          <cell r="E64" t="str">
            <v>Compact Fluorescent, quad, (3) 26W lamp</v>
          </cell>
          <cell r="F64" t="str">
            <v>Mag-STD</v>
          </cell>
          <cell r="G64">
            <v>3</v>
          </cell>
          <cell r="H64">
            <v>26</v>
          </cell>
          <cell r="I64">
            <v>99</v>
          </cell>
        </row>
        <row r="65">
          <cell r="A65" t="str">
            <v>CFL-Quad426Electronic</v>
          </cell>
          <cell r="B65" t="str">
            <v>CFL-Quad</v>
          </cell>
          <cell r="C65" t="str">
            <v>CFQ26/4L</v>
          </cell>
          <cell r="D65" t="str">
            <v>CFQ26Q</v>
          </cell>
          <cell r="E65" t="str">
            <v>Compact Fluorescent, quad, (4) 26W lamp</v>
          </cell>
          <cell r="F65" t="str">
            <v>Electronic</v>
          </cell>
          <cell r="G65">
            <v>4</v>
          </cell>
          <cell r="H65">
            <v>26</v>
          </cell>
          <cell r="I65">
            <v>108</v>
          </cell>
        </row>
        <row r="66">
          <cell r="A66" t="str">
            <v>CFL-Quad626Electronic</v>
          </cell>
          <cell r="B66" t="str">
            <v>CFL-Quad</v>
          </cell>
          <cell r="C66" t="str">
            <v>CFQ26/6L</v>
          </cell>
          <cell r="D66" t="str">
            <v>CFQ26W</v>
          </cell>
          <cell r="E66" t="str">
            <v>Compact Fluorescent, quad, (6) 26W lamp, BF=0.95</v>
          </cell>
          <cell r="F66" t="str">
            <v>Electronic</v>
          </cell>
          <cell r="G66">
            <v>6</v>
          </cell>
          <cell r="H66">
            <v>26</v>
          </cell>
          <cell r="I66">
            <v>150</v>
          </cell>
        </row>
        <row r="67">
          <cell r="A67" t="str">
            <v>CFL-Quad128Mag-STD</v>
          </cell>
          <cell r="B67" t="str">
            <v>CFL-Quad</v>
          </cell>
          <cell r="C67" t="str">
            <v>CFQ28/1</v>
          </cell>
          <cell r="D67" t="str">
            <v>CFQ28W</v>
          </cell>
          <cell r="E67" t="str">
            <v>Compact Fluorescent, quad, (1) 28W lamp</v>
          </cell>
          <cell r="F67" t="str">
            <v>Mag-STD</v>
          </cell>
          <cell r="G67">
            <v>1</v>
          </cell>
          <cell r="H67">
            <v>28</v>
          </cell>
          <cell r="I67">
            <v>33</v>
          </cell>
        </row>
        <row r="68">
          <cell r="A68" t="str">
            <v>CFL-Quad132Electronic</v>
          </cell>
          <cell r="B68" t="str">
            <v>CFL-Quad</v>
          </cell>
          <cell r="C68" t="str">
            <v>CFQ32/1L</v>
          </cell>
          <cell r="D68" t="str">
            <v>CFQ32W</v>
          </cell>
          <cell r="E68" t="str">
            <v>Compact Fluorescent, quad, (1) 32W lamp, BF=0.95</v>
          </cell>
          <cell r="F68" t="str">
            <v>Electronic</v>
          </cell>
          <cell r="G68">
            <v>1</v>
          </cell>
          <cell r="H68">
            <v>32</v>
          </cell>
          <cell r="I68">
            <v>34</v>
          </cell>
        </row>
        <row r="69">
          <cell r="A69" t="str">
            <v>CFL-Quad232Electronic</v>
          </cell>
          <cell r="B69" t="str">
            <v>CFL-Quad</v>
          </cell>
          <cell r="C69" t="str">
            <v>CFQ32/2L</v>
          </cell>
          <cell r="D69" t="str">
            <v>CFQ32W</v>
          </cell>
          <cell r="E69" t="str">
            <v>Compact Fluorescent, quad, (2) 32W lamp, BF=0.95</v>
          </cell>
          <cell r="F69" t="str">
            <v>Electronic</v>
          </cell>
          <cell r="G69">
            <v>2</v>
          </cell>
          <cell r="H69">
            <v>32</v>
          </cell>
          <cell r="I69">
            <v>68</v>
          </cell>
        </row>
        <row r="70">
          <cell r="A70" t="str">
            <v>CFL-Quad19Mag-STD</v>
          </cell>
          <cell r="B70" t="str">
            <v>CFL-Quad</v>
          </cell>
          <cell r="C70" t="str">
            <v>CFQ9/1</v>
          </cell>
          <cell r="D70" t="str">
            <v>CFQ9W</v>
          </cell>
          <cell r="E70" t="str">
            <v>Compact Fluorescent, quad, (1) 9W lamp</v>
          </cell>
          <cell r="F70" t="str">
            <v>Mag-STD</v>
          </cell>
          <cell r="G70">
            <v>1</v>
          </cell>
          <cell r="H70">
            <v>9</v>
          </cell>
          <cell r="I70">
            <v>14</v>
          </cell>
        </row>
        <row r="71">
          <cell r="A71" t="str">
            <v>CFL-Quad29Mag-STD</v>
          </cell>
          <cell r="B71" t="str">
            <v>CFL-Quad</v>
          </cell>
          <cell r="C71" t="str">
            <v>CFQ9/2</v>
          </cell>
          <cell r="D71" t="str">
            <v>CFQ9W</v>
          </cell>
          <cell r="E71" t="str">
            <v>Compact Fluorescent, quad, (2) 9W lamp</v>
          </cell>
          <cell r="F71" t="str">
            <v>Mag-STD</v>
          </cell>
          <cell r="G71">
            <v>2</v>
          </cell>
          <cell r="H71">
            <v>9</v>
          </cell>
          <cell r="I71">
            <v>23</v>
          </cell>
        </row>
        <row r="72">
          <cell r="A72" t="str">
            <v>CFL-Quad270Electronic</v>
          </cell>
          <cell r="B72" t="str">
            <v>CFL-Quad</v>
          </cell>
          <cell r="C72" t="str">
            <v>CFQ70-2L</v>
          </cell>
          <cell r="D72" t="str">
            <v>CFQ70W</v>
          </cell>
          <cell r="E72" t="str">
            <v>Compact Fluorescent, quad, (2) 70W lamp</v>
          </cell>
          <cell r="F72" t="str">
            <v>Electronic</v>
          </cell>
          <cell r="G72">
            <v>2</v>
          </cell>
          <cell r="H72">
            <v>70</v>
          </cell>
          <cell r="I72">
            <v>154</v>
          </cell>
        </row>
        <row r="73">
          <cell r="A73" t="str">
            <v>CFL-Spiral1105Electronic</v>
          </cell>
          <cell r="B73" t="str">
            <v>CFL-Spiral</v>
          </cell>
          <cell r="C73" t="str">
            <v>CFS105/1</v>
          </cell>
          <cell r="D73" t="str">
            <v>CFS105W</v>
          </cell>
          <cell r="E73" t="str">
            <v>Compact Fluorescent, spiral, (1) 105W lamp</v>
          </cell>
          <cell r="F73" t="str">
            <v>Electronic</v>
          </cell>
          <cell r="G73">
            <v>1</v>
          </cell>
          <cell r="H73">
            <v>105</v>
          </cell>
          <cell r="I73">
            <v>105</v>
          </cell>
        </row>
        <row r="74">
          <cell r="A74" t="str">
            <v>CFL-Spiral111Electronic</v>
          </cell>
          <cell r="B74" t="str">
            <v>CFL-Spiral</v>
          </cell>
          <cell r="C74" t="str">
            <v>CFS11/1</v>
          </cell>
          <cell r="D74" t="str">
            <v>CFS11W</v>
          </cell>
          <cell r="E74" t="str">
            <v>Compact Fluorescent, spiral, (1) 11W lamp</v>
          </cell>
          <cell r="F74" t="str">
            <v>Electronic</v>
          </cell>
          <cell r="G74">
            <v>1</v>
          </cell>
          <cell r="H74">
            <v>11</v>
          </cell>
          <cell r="I74">
            <v>11</v>
          </cell>
        </row>
        <row r="75">
          <cell r="A75" t="str">
            <v>CFL-Spiral511Electronic</v>
          </cell>
          <cell r="B75" t="str">
            <v>CFL-Spiral</v>
          </cell>
          <cell r="C75" t="str">
            <v>CFS11/5</v>
          </cell>
          <cell r="D75" t="str">
            <v>CFS11W</v>
          </cell>
          <cell r="E75" t="str">
            <v>Compact Fluorescent, spiral, (5) 11W lamp</v>
          </cell>
          <cell r="F75" t="str">
            <v>Electronic</v>
          </cell>
          <cell r="G75">
            <v>5</v>
          </cell>
          <cell r="H75">
            <v>11</v>
          </cell>
          <cell r="I75">
            <v>55</v>
          </cell>
        </row>
        <row r="76">
          <cell r="A76" t="str">
            <v>CFL-Spiral113Electronic</v>
          </cell>
          <cell r="B76" t="str">
            <v>CFL-Spiral</v>
          </cell>
          <cell r="C76" t="str">
            <v>CFS13/1</v>
          </cell>
          <cell r="D76" t="str">
            <v>CFS13W</v>
          </cell>
          <cell r="E76" t="str">
            <v>Compact Fluorescent, spiral, (1) 13W lamp</v>
          </cell>
          <cell r="F76" t="str">
            <v>Electronic</v>
          </cell>
          <cell r="G76">
            <v>1</v>
          </cell>
          <cell r="H76">
            <v>13</v>
          </cell>
          <cell r="I76">
            <v>13</v>
          </cell>
        </row>
        <row r="77">
          <cell r="A77" t="str">
            <v>CFL-Spiral213Electronic</v>
          </cell>
          <cell r="B77" t="str">
            <v>CFL-Spiral</v>
          </cell>
          <cell r="C77" t="str">
            <v>CFS13/2</v>
          </cell>
          <cell r="D77" t="str">
            <v>CFS13W</v>
          </cell>
          <cell r="E77" t="str">
            <v>Compact Fluorescent, spiral, (2) 13W lamp</v>
          </cell>
          <cell r="F77" t="str">
            <v>Electronic</v>
          </cell>
          <cell r="G77">
            <v>2</v>
          </cell>
          <cell r="H77">
            <v>13</v>
          </cell>
          <cell r="I77">
            <v>26</v>
          </cell>
        </row>
        <row r="78">
          <cell r="A78" t="str">
            <v>CFL-Spiral114Electronic</v>
          </cell>
          <cell r="B78" t="str">
            <v>CFL-Spiral</v>
          </cell>
          <cell r="C78" t="str">
            <v>CFS14/1</v>
          </cell>
          <cell r="D78" t="str">
            <v>CFS14W</v>
          </cell>
          <cell r="E78" t="str">
            <v>Compact Fluorescent, spiral, (1) 14W lamp</v>
          </cell>
          <cell r="F78" t="str">
            <v>Electronic</v>
          </cell>
          <cell r="G78">
            <v>1</v>
          </cell>
          <cell r="H78">
            <v>14</v>
          </cell>
          <cell r="I78">
            <v>14</v>
          </cell>
        </row>
        <row r="79">
          <cell r="A79" t="str">
            <v>CFL-Spiral115Electronic</v>
          </cell>
          <cell r="B79" t="str">
            <v>CFL-Spiral</v>
          </cell>
          <cell r="C79" t="str">
            <v>CFS15/1</v>
          </cell>
          <cell r="D79" t="str">
            <v>CFS15W</v>
          </cell>
          <cell r="E79" t="str">
            <v>Compact Fluorescent, spiral, (1) 15W lamp</v>
          </cell>
          <cell r="F79" t="str">
            <v>Electronic</v>
          </cell>
          <cell r="G79">
            <v>1</v>
          </cell>
          <cell r="H79">
            <v>15</v>
          </cell>
          <cell r="I79">
            <v>15</v>
          </cell>
        </row>
        <row r="80">
          <cell r="A80" t="str">
            <v>CFL-Spiral215Electronic</v>
          </cell>
          <cell r="B80" t="str">
            <v>CFL-Spiral</v>
          </cell>
          <cell r="C80" t="str">
            <v>CFS15/2</v>
          </cell>
          <cell r="D80" t="str">
            <v>CFS15W</v>
          </cell>
          <cell r="E80" t="str">
            <v>Compact Fluorescent, spiral, (2) 15W lamp</v>
          </cell>
          <cell r="F80" t="str">
            <v>Electronic</v>
          </cell>
          <cell r="G80">
            <v>2</v>
          </cell>
          <cell r="H80">
            <v>15</v>
          </cell>
          <cell r="I80">
            <v>30</v>
          </cell>
        </row>
        <row r="81">
          <cell r="A81" t="str">
            <v>CFL-Spiral116Electronic</v>
          </cell>
          <cell r="B81" t="str">
            <v>CFL-Spiral</v>
          </cell>
          <cell r="C81" t="str">
            <v>CFS16/1</v>
          </cell>
          <cell r="D81" t="str">
            <v>CFS16W</v>
          </cell>
          <cell r="E81" t="str">
            <v>Compact Fluorescent, spiral, (1) 16W lamp</v>
          </cell>
          <cell r="F81" t="str">
            <v>Electronic</v>
          </cell>
          <cell r="G81">
            <v>1</v>
          </cell>
          <cell r="H81">
            <v>16</v>
          </cell>
          <cell r="I81">
            <v>16</v>
          </cell>
        </row>
        <row r="82">
          <cell r="A82" t="str">
            <v>CFL-Spiral118Electronic</v>
          </cell>
          <cell r="B82" t="str">
            <v>CFL-Spiral</v>
          </cell>
          <cell r="C82" t="str">
            <v>CFS18/1</v>
          </cell>
          <cell r="D82" t="str">
            <v>CFS18W</v>
          </cell>
          <cell r="E82" t="str">
            <v>Compact Fluorescent, spiral, (1) 18W lamp</v>
          </cell>
          <cell r="F82" t="str">
            <v>Electronic</v>
          </cell>
          <cell r="G82">
            <v>1</v>
          </cell>
          <cell r="H82">
            <v>18</v>
          </cell>
          <cell r="I82">
            <v>18</v>
          </cell>
        </row>
        <row r="83">
          <cell r="A83" t="str">
            <v>CFL-Spiral218Electronic</v>
          </cell>
          <cell r="B83" t="str">
            <v>CFL-Spiral</v>
          </cell>
          <cell r="C83" t="str">
            <v>CFS18/2</v>
          </cell>
          <cell r="D83" t="str">
            <v>CFS18W</v>
          </cell>
          <cell r="E83" t="str">
            <v>Compact Fluorescent, spiral, (2) 18W lamp</v>
          </cell>
          <cell r="F83" t="str">
            <v>Electronic</v>
          </cell>
          <cell r="G83">
            <v>2</v>
          </cell>
          <cell r="H83">
            <v>18</v>
          </cell>
          <cell r="I83">
            <v>36</v>
          </cell>
        </row>
        <row r="84">
          <cell r="A84" t="str">
            <v>CFL-Spiral120Electronic</v>
          </cell>
          <cell r="B84" t="str">
            <v>CFL-Spiral</v>
          </cell>
          <cell r="C84" t="str">
            <v>CFS20/1</v>
          </cell>
          <cell r="D84" t="str">
            <v>CFS20W</v>
          </cell>
          <cell r="E84" t="str">
            <v>Compact Fluorescent, spiral, (1) 20W lamp</v>
          </cell>
          <cell r="F84" t="str">
            <v>Electronic</v>
          </cell>
          <cell r="G84">
            <v>1</v>
          </cell>
          <cell r="H84">
            <v>20</v>
          </cell>
          <cell r="I84">
            <v>20</v>
          </cell>
        </row>
        <row r="85">
          <cell r="A85" t="str">
            <v>CFL-Spiral220Electronic</v>
          </cell>
          <cell r="B85" t="str">
            <v>CFL-Spiral</v>
          </cell>
          <cell r="C85" t="str">
            <v>CFS20/2</v>
          </cell>
          <cell r="D85" t="str">
            <v>CFS20W</v>
          </cell>
          <cell r="E85" t="str">
            <v>Compact Fluorescent, spiral, (2) 20W lamp</v>
          </cell>
          <cell r="F85" t="str">
            <v>Electronic</v>
          </cell>
          <cell r="G85">
            <v>2</v>
          </cell>
          <cell r="H85">
            <v>20</v>
          </cell>
          <cell r="I85">
            <v>40</v>
          </cell>
        </row>
        <row r="86">
          <cell r="A86" t="str">
            <v>CFL-Spiral123Electronic</v>
          </cell>
          <cell r="B86" t="str">
            <v>CFL-Spiral</v>
          </cell>
          <cell r="C86" t="str">
            <v>CFS23/1</v>
          </cell>
          <cell r="D86" t="str">
            <v>CFS23W</v>
          </cell>
          <cell r="E86" t="str">
            <v>Compact Fluorescent, spiral, (1) 23W lamp</v>
          </cell>
          <cell r="F86" t="str">
            <v>Electronic</v>
          </cell>
          <cell r="G86">
            <v>1</v>
          </cell>
          <cell r="H86">
            <v>23</v>
          </cell>
          <cell r="I86">
            <v>23</v>
          </cell>
        </row>
        <row r="87">
          <cell r="A87" t="str">
            <v>CFL-Spiral126Electronic</v>
          </cell>
          <cell r="B87" t="str">
            <v>CFL-Spiral</v>
          </cell>
          <cell r="C87" t="str">
            <v>CFS26/1</v>
          </cell>
          <cell r="D87" t="str">
            <v>CFS26W</v>
          </cell>
          <cell r="E87" t="str">
            <v>Compact Fluorescent, spiral, (1) 26W lamp</v>
          </cell>
          <cell r="F87" t="str">
            <v>Electronic</v>
          </cell>
          <cell r="G87">
            <v>1</v>
          </cell>
          <cell r="H87">
            <v>26</v>
          </cell>
          <cell r="I87">
            <v>26</v>
          </cell>
        </row>
        <row r="88">
          <cell r="A88" t="str">
            <v>CFL-Spiral127Electronic</v>
          </cell>
          <cell r="B88" t="str">
            <v>CFL-Spiral</v>
          </cell>
          <cell r="C88" t="str">
            <v>CFS27/1</v>
          </cell>
          <cell r="D88" t="str">
            <v>CFS27W</v>
          </cell>
          <cell r="E88" t="str">
            <v>Compact Fluorescent, spiral, (1) 27W lamp</v>
          </cell>
          <cell r="F88" t="str">
            <v>Electronic</v>
          </cell>
          <cell r="G88">
            <v>1</v>
          </cell>
          <cell r="H88">
            <v>27</v>
          </cell>
          <cell r="I88">
            <v>27</v>
          </cell>
        </row>
        <row r="89">
          <cell r="A89" t="str">
            <v>CFL-Spiral128Electronic</v>
          </cell>
          <cell r="B89" t="str">
            <v>CFL-Spiral</v>
          </cell>
          <cell r="C89" t="str">
            <v>CFS28/1</v>
          </cell>
          <cell r="D89" t="str">
            <v>CFS28W</v>
          </cell>
          <cell r="E89" t="str">
            <v>Compact Fluorescent, spiral, (1) 28W lamp</v>
          </cell>
          <cell r="F89" t="str">
            <v>Electronic</v>
          </cell>
          <cell r="G89">
            <v>1</v>
          </cell>
          <cell r="H89">
            <v>28</v>
          </cell>
          <cell r="I89">
            <v>28</v>
          </cell>
        </row>
        <row r="90">
          <cell r="A90" t="str">
            <v>CFL-Spiral132Electronic</v>
          </cell>
          <cell r="B90" t="str">
            <v>CFL-Spiral</v>
          </cell>
          <cell r="C90" t="str">
            <v>CFS32/1</v>
          </cell>
          <cell r="D90" t="str">
            <v>CFS32W</v>
          </cell>
          <cell r="E90" t="str">
            <v>Compact Fluorescent, spiral, (1) 32W lamp</v>
          </cell>
          <cell r="F90" t="str">
            <v>Electronic</v>
          </cell>
          <cell r="G90">
            <v>1</v>
          </cell>
          <cell r="H90">
            <v>32</v>
          </cell>
          <cell r="I90">
            <v>32</v>
          </cell>
        </row>
        <row r="91">
          <cell r="A91" t="str">
            <v>CFL-Spiral134Electronic</v>
          </cell>
          <cell r="B91" t="str">
            <v>CFL-Spiral</v>
          </cell>
          <cell r="C91" t="str">
            <v>CFS34/1</v>
          </cell>
          <cell r="D91" t="str">
            <v>CFS32W</v>
          </cell>
          <cell r="E91" t="str">
            <v>Compact Fluorescent, spiral, (1) 34W lamp</v>
          </cell>
          <cell r="F91" t="str">
            <v>Electronic</v>
          </cell>
          <cell r="G91">
            <v>1</v>
          </cell>
          <cell r="H91">
            <v>34</v>
          </cell>
          <cell r="I91">
            <v>34</v>
          </cell>
        </row>
        <row r="92">
          <cell r="A92" t="str">
            <v>CFL-Spiral140Electronic</v>
          </cell>
          <cell r="B92" t="str">
            <v>CFL-Spiral</v>
          </cell>
          <cell r="C92" t="str">
            <v>CFS40/1</v>
          </cell>
          <cell r="D92" t="str">
            <v>CFS40W</v>
          </cell>
          <cell r="E92" t="str">
            <v>Compact Fluorescent, spiral, (1) 40W lamp</v>
          </cell>
          <cell r="F92" t="str">
            <v>Electronic</v>
          </cell>
          <cell r="G92">
            <v>1</v>
          </cell>
          <cell r="H92">
            <v>40</v>
          </cell>
          <cell r="I92">
            <v>40</v>
          </cell>
        </row>
        <row r="93">
          <cell r="A93" t="str">
            <v>CFL-Spiral142Electronic</v>
          </cell>
          <cell r="B93" t="str">
            <v>CFL-Spiral</v>
          </cell>
          <cell r="C93" t="str">
            <v>CFS42/1</v>
          </cell>
          <cell r="D93" t="str">
            <v>CFS42W</v>
          </cell>
          <cell r="E93" t="str">
            <v>Compact Fluorescent, spiral, (1) 42W lamp</v>
          </cell>
          <cell r="F93" t="str">
            <v>Electronic</v>
          </cell>
          <cell r="G93">
            <v>1</v>
          </cell>
          <cell r="H93">
            <v>42</v>
          </cell>
          <cell r="I93">
            <v>42</v>
          </cell>
        </row>
        <row r="94">
          <cell r="A94" t="str">
            <v>CFL-Spiral160Electronic</v>
          </cell>
          <cell r="B94" t="str">
            <v>CFL-Spiral</v>
          </cell>
          <cell r="C94" t="str">
            <v>CFS60/1</v>
          </cell>
          <cell r="D94" t="str">
            <v>CFS60W</v>
          </cell>
          <cell r="E94" t="str">
            <v>Compact Fluorescent, spiral, (1) 60W lamp</v>
          </cell>
          <cell r="F94" t="str">
            <v>Electronic</v>
          </cell>
          <cell r="G94">
            <v>1</v>
          </cell>
          <cell r="H94">
            <v>60</v>
          </cell>
          <cell r="I94">
            <v>60</v>
          </cell>
        </row>
        <row r="95">
          <cell r="A95" t="str">
            <v>CFL-Spiral17Electronic</v>
          </cell>
          <cell r="B95" t="str">
            <v>CFL-Spiral</v>
          </cell>
          <cell r="C95" t="str">
            <v>CFS7/1</v>
          </cell>
          <cell r="D95" t="str">
            <v>CFS7W</v>
          </cell>
          <cell r="E95" t="str">
            <v>Compact Fluorescent, spiral, (1) 7W lamp</v>
          </cell>
          <cell r="F95" t="str">
            <v>Electronic</v>
          </cell>
          <cell r="G95">
            <v>1</v>
          </cell>
          <cell r="H95">
            <v>7</v>
          </cell>
          <cell r="I95">
            <v>7</v>
          </cell>
        </row>
        <row r="96">
          <cell r="A96" t="str">
            <v>CFL-Spiral18Electronic</v>
          </cell>
          <cell r="B96" t="str">
            <v>CFL-Spiral</v>
          </cell>
          <cell r="C96" t="str">
            <v>CFS8/1</v>
          </cell>
          <cell r="D96" t="str">
            <v>CFS8W</v>
          </cell>
          <cell r="E96" t="str">
            <v>Compact Fluorescent, spiral, (1) 8W lamp</v>
          </cell>
          <cell r="F96" t="str">
            <v>Electronic</v>
          </cell>
          <cell r="G96">
            <v>1</v>
          </cell>
          <cell r="H96">
            <v>8</v>
          </cell>
          <cell r="I96">
            <v>8</v>
          </cell>
        </row>
        <row r="97">
          <cell r="A97" t="str">
            <v>CFL-Spiral28Electronic</v>
          </cell>
          <cell r="B97" t="str">
            <v>CFL-Spiral</v>
          </cell>
          <cell r="C97" t="str">
            <v>CFS8/2</v>
          </cell>
          <cell r="D97" t="str">
            <v>CFS8W</v>
          </cell>
          <cell r="E97" t="str">
            <v>Compact Fluorescent, spiral, (2) 8W lamp</v>
          </cell>
          <cell r="F97" t="str">
            <v>Electronic</v>
          </cell>
          <cell r="G97">
            <v>2</v>
          </cell>
          <cell r="H97">
            <v>8</v>
          </cell>
          <cell r="I97">
            <v>16</v>
          </cell>
        </row>
        <row r="98">
          <cell r="A98" t="str">
            <v>CFL-Spiral38Electronic</v>
          </cell>
          <cell r="B98" t="str">
            <v>CFL-Spiral</v>
          </cell>
          <cell r="C98" t="str">
            <v>CFS8/3</v>
          </cell>
          <cell r="D98" t="str">
            <v>CFS8W</v>
          </cell>
          <cell r="E98" t="str">
            <v>Compact Fluorescent, spiral, (3) 8W lamp</v>
          </cell>
          <cell r="F98" t="str">
            <v>Electronic</v>
          </cell>
          <cell r="G98">
            <v>3</v>
          </cell>
          <cell r="H98">
            <v>8</v>
          </cell>
          <cell r="I98">
            <v>24</v>
          </cell>
        </row>
        <row r="99">
          <cell r="A99" t="str">
            <v>CFL-Spiral19Electronic</v>
          </cell>
          <cell r="B99" t="str">
            <v>CFL-Spiral</v>
          </cell>
          <cell r="C99" t="str">
            <v>CFS9/1</v>
          </cell>
          <cell r="D99" t="str">
            <v>CFS9W</v>
          </cell>
          <cell r="E99" t="str">
            <v>Compact Fluorescent, spiral, (1) 9W lamp</v>
          </cell>
          <cell r="F99" t="str">
            <v>Electronic</v>
          </cell>
          <cell r="G99">
            <v>1</v>
          </cell>
          <cell r="H99">
            <v>9</v>
          </cell>
          <cell r="I99">
            <v>9</v>
          </cell>
        </row>
        <row r="100">
          <cell r="A100" t="str">
            <v>CFL-Twin113Mag-STD</v>
          </cell>
          <cell r="B100" t="str">
            <v>CFL-Twin</v>
          </cell>
          <cell r="C100" t="str">
            <v>CFT13/1</v>
          </cell>
          <cell r="D100" t="str">
            <v>CFT13W</v>
          </cell>
          <cell r="E100" t="str">
            <v>Compact Fluorescent, twin, (1) 13W lamp</v>
          </cell>
          <cell r="F100" t="str">
            <v>Mag-STD</v>
          </cell>
          <cell r="G100">
            <v>1</v>
          </cell>
          <cell r="H100">
            <v>13</v>
          </cell>
          <cell r="I100">
            <v>17</v>
          </cell>
        </row>
        <row r="101">
          <cell r="A101" t="str">
            <v>CFL-Twin213Mag-STD</v>
          </cell>
          <cell r="B101" t="str">
            <v>CFL-Twin</v>
          </cell>
          <cell r="C101" t="str">
            <v>CFT13/2</v>
          </cell>
          <cell r="D101" t="str">
            <v>CFT13W</v>
          </cell>
          <cell r="E101" t="str">
            <v>Compact Fluorescent, twin, (2) 13W lamp</v>
          </cell>
          <cell r="F101" t="str">
            <v>Mag-STD</v>
          </cell>
          <cell r="G101">
            <v>2</v>
          </cell>
          <cell r="H101">
            <v>13</v>
          </cell>
          <cell r="I101">
            <v>31</v>
          </cell>
        </row>
        <row r="102">
          <cell r="A102" t="str">
            <v>CFL-Twin313Mag-STD</v>
          </cell>
          <cell r="B102" t="str">
            <v>CFL-Twin</v>
          </cell>
          <cell r="C102" t="str">
            <v>CFT13/3</v>
          </cell>
          <cell r="D102" t="str">
            <v>CFT13W</v>
          </cell>
          <cell r="E102" t="str">
            <v>Compact Fluorescent, twin, (3) 13 W lamp</v>
          </cell>
          <cell r="F102" t="str">
            <v>Mag-STD</v>
          </cell>
          <cell r="G102">
            <v>3</v>
          </cell>
          <cell r="H102">
            <v>13</v>
          </cell>
          <cell r="I102">
            <v>48</v>
          </cell>
        </row>
        <row r="103">
          <cell r="A103" t="str">
            <v>CFL-Twin118Mag-STD</v>
          </cell>
          <cell r="B103" t="str">
            <v>CFL-Twin</v>
          </cell>
          <cell r="C103" t="str">
            <v>CFT18/1</v>
          </cell>
          <cell r="D103" t="str">
            <v>CFT18W</v>
          </cell>
          <cell r="E103" t="str">
            <v>Compact Fluorescent, long twin., (1) 18W lamp</v>
          </cell>
          <cell r="F103" t="str">
            <v>Mag-STD</v>
          </cell>
          <cell r="G103">
            <v>1</v>
          </cell>
          <cell r="H103">
            <v>18</v>
          </cell>
          <cell r="I103">
            <v>24</v>
          </cell>
        </row>
        <row r="104">
          <cell r="A104" t="str">
            <v>CFL-Twin122Mag-STD</v>
          </cell>
          <cell r="B104" t="str">
            <v>CFL-Twin</v>
          </cell>
          <cell r="C104" t="str">
            <v>CFT22/1</v>
          </cell>
          <cell r="D104" t="str">
            <v>CFT22W</v>
          </cell>
          <cell r="E104" t="str">
            <v>Compact Fluorescent, twin, (1) 22W lamp</v>
          </cell>
          <cell r="F104" t="str">
            <v>Mag-STD</v>
          </cell>
          <cell r="G104">
            <v>1</v>
          </cell>
          <cell r="H104">
            <v>22</v>
          </cell>
          <cell r="I104">
            <v>27</v>
          </cell>
        </row>
        <row r="105">
          <cell r="A105" t="str">
            <v>CFL-Twin222Mag-STD</v>
          </cell>
          <cell r="B105" t="str">
            <v>CFL-Twin</v>
          </cell>
          <cell r="C105" t="str">
            <v>CFT22/2</v>
          </cell>
          <cell r="D105" t="str">
            <v>CFT22W</v>
          </cell>
          <cell r="E105" t="str">
            <v>Compact Fluorescent, twin, (2) 22W lamp</v>
          </cell>
          <cell r="F105" t="str">
            <v>Mag-STD</v>
          </cell>
          <cell r="G105">
            <v>2</v>
          </cell>
          <cell r="H105">
            <v>22</v>
          </cell>
          <cell r="I105">
            <v>54</v>
          </cell>
        </row>
        <row r="106">
          <cell r="A106" t="str">
            <v>CFL-Twin422Mag-STD</v>
          </cell>
          <cell r="B106" t="str">
            <v>CFL-Twin</v>
          </cell>
          <cell r="C106" t="str">
            <v>CFT22/4</v>
          </cell>
          <cell r="D106" t="str">
            <v>CFT22W</v>
          </cell>
          <cell r="E106" t="str">
            <v>Compact Fluorescent, twin, (4) 22W lamp</v>
          </cell>
          <cell r="F106" t="str">
            <v>Mag-STD</v>
          </cell>
          <cell r="G106">
            <v>4</v>
          </cell>
          <cell r="H106">
            <v>22</v>
          </cell>
          <cell r="I106">
            <v>108</v>
          </cell>
        </row>
        <row r="107">
          <cell r="A107" t="str">
            <v>CFL-Twin124Mag-STD</v>
          </cell>
          <cell r="B107" t="str">
            <v>CFL-Twin</v>
          </cell>
          <cell r="C107" t="str">
            <v>CFT24/1</v>
          </cell>
          <cell r="D107" t="str">
            <v>CFT24W</v>
          </cell>
          <cell r="E107" t="str">
            <v>Compact Fluorescent, long twin, (1) 24W lamp</v>
          </cell>
          <cell r="F107" t="str">
            <v>Mag-STD</v>
          </cell>
          <cell r="G107">
            <v>1</v>
          </cell>
          <cell r="H107">
            <v>24</v>
          </cell>
          <cell r="I107">
            <v>32</v>
          </cell>
        </row>
        <row r="108">
          <cell r="A108" t="str">
            <v>CFL-Twin128Mag-STD</v>
          </cell>
          <cell r="B108" t="str">
            <v>CFL-Twin</v>
          </cell>
          <cell r="C108" t="str">
            <v>CFT28/1</v>
          </cell>
          <cell r="D108" t="str">
            <v>CFT28W</v>
          </cell>
          <cell r="E108" t="str">
            <v>Compact Fluorescent, twin, (1) 28W lamp</v>
          </cell>
          <cell r="F108" t="str">
            <v>Mag-STD</v>
          </cell>
          <cell r="G108">
            <v>1</v>
          </cell>
          <cell r="H108">
            <v>28</v>
          </cell>
          <cell r="I108">
            <v>33</v>
          </cell>
        </row>
        <row r="109">
          <cell r="A109" t="str">
            <v>CFL-Twin228Mag-STD</v>
          </cell>
          <cell r="B109" t="str">
            <v>CFL-Twin</v>
          </cell>
          <cell r="C109" t="str">
            <v>CFT28/2</v>
          </cell>
          <cell r="D109" t="str">
            <v>CFT28W</v>
          </cell>
          <cell r="E109" t="str">
            <v>Compact Fluorescent, twin, (2) 28W lamp</v>
          </cell>
          <cell r="F109" t="str">
            <v>Mag-STD</v>
          </cell>
          <cell r="G109">
            <v>2</v>
          </cell>
          <cell r="H109">
            <v>28</v>
          </cell>
          <cell r="I109">
            <v>66</v>
          </cell>
        </row>
        <row r="110">
          <cell r="A110" t="str">
            <v>CFL-Twin132Electronic</v>
          </cell>
          <cell r="B110" t="str">
            <v>CFL-Twin</v>
          </cell>
          <cell r="C110" t="str">
            <v>CFT32/1L</v>
          </cell>
          <cell r="D110" t="str">
            <v>CFM32W</v>
          </cell>
          <cell r="E110" t="str">
            <v>Compact Fluorescent, twin or multi, (1) 32W lamp</v>
          </cell>
          <cell r="F110" t="str">
            <v>Electronic</v>
          </cell>
          <cell r="G110">
            <v>1</v>
          </cell>
          <cell r="H110">
            <v>32</v>
          </cell>
          <cell r="I110">
            <v>34</v>
          </cell>
        </row>
        <row r="111">
          <cell r="A111" t="str">
            <v>CFL-Twin232Electronic</v>
          </cell>
          <cell r="B111" t="str">
            <v>CFL-Twin</v>
          </cell>
          <cell r="C111" t="str">
            <v>CFT32/2L</v>
          </cell>
          <cell r="D111" t="str">
            <v>CFM32W</v>
          </cell>
          <cell r="E111" t="str">
            <v>Compact Fluorescent, twin or multi, (2) 32W lamp</v>
          </cell>
          <cell r="F111" t="str">
            <v>Electronic</v>
          </cell>
          <cell r="G111">
            <v>2</v>
          </cell>
          <cell r="H111">
            <v>32</v>
          </cell>
          <cell r="I111">
            <v>62</v>
          </cell>
        </row>
        <row r="112">
          <cell r="A112" t="str">
            <v>CFL-Twin332Electronic</v>
          </cell>
          <cell r="B112" t="str">
            <v>CFL-Twin</v>
          </cell>
          <cell r="C112" t="str">
            <v>CFT32/3L</v>
          </cell>
          <cell r="D112" t="str">
            <v>CFM32W</v>
          </cell>
          <cell r="E112" t="str">
            <v>Compact Fluorescent, twin or multi, (3) 32W lamp</v>
          </cell>
          <cell r="F112" t="str">
            <v>Electronic</v>
          </cell>
          <cell r="G112">
            <v>3</v>
          </cell>
          <cell r="H112">
            <v>32</v>
          </cell>
          <cell r="I112">
            <v>114</v>
          </cell>
        </row>
        <row r="113">
          <cell r="A113" t="str">
            <v>CFL-Twin432Electronic</v>
          </cell>
          <cell r="B113" t="str">
            <v>CFL-Twin</v>
          </cell>
          <cell r="C113" t="str">
            <v>CFT32/4L</v>
          </cell>
          <cell r="D113" t="str">
            <v>CFM32W</v>
          </cell>
          <cell r="E113" t="str">
            <v>Compact Fluorescent, twin or multi, (4) 32W lamp</v>
          </cell>
          <cell r="F113" t="str">
            <v>Electronic</v>
          </cell>
          <cell r="G113">
            <v>4</v>
          </cell>
          <cell r="H113">
            <v>32</v>
          </cell>
          <cell r="I113">
            <v>152</v>
          </cell>
        </row>
        <row r="114">
          <cell r="A114" t="str">
            <v>CFL-Twin632Electronic</v>
          </cell>
          <cell r="B114" t="str">
            <v>CFL-Twin</v>
          </cell>
          <cell r="C114" t="str">
            <v>CFT32/6L</v>
          </cell>
          <cell r="D114" t="str">
            <v>CFM32W</v>
          </cell>
          <cell r="E114" t="str">
            <v>Compact Fluorescent, twin or multi, (6) 32W lamp</v>
          </cell>
          <cell r="F114" t="str">
            <v>Electronic</v>
          </cell>
          <cell r="G114">
            <v>6</v>
          </cell>
          <cell r="H114">
            <v>32</v>
          </cell>
          <cell r="I114">
            <v>186</v>
          </cell>
        </row>
        <row r="115">
          <cell r="A115" t="str">
            <v>CFL-Twin832Electronic</v>
          </cell>
          <cell r="B115" t="str">
            <v>CFL-Twin</v>
          </cell>
          <cell r="C115" t="str">
            <v>CFT32/8L</v>
          </cell>
          <cell r="D115" t="str">
            <v>CFM32W</v>
          </cell>
          <cell r="E115" t="str">
            <v>Compact Fluorescent, twin or multi, (8) 32W lamp</v>
          </cell>
          <cell r="F115" t="str">
            <v>Electronic</v>
          </cell>
          <cell r="G115">
            <v>8</v>
          </cell>
          <cell r="H115">
            <v>32</v>
          </cell>
          <cell r="I115">
            <v>304</v>
          </cell>
        </row>
        <row r="116">
          <cell r="A116" t="str">
            <v>CFL-Twin136Electronic</v>
          </cell>
          <cell r="B116" t="str">
            <v>CFL-Twin</v>
          </cell>
          <cell r="C116" t="str">
            <v>CFT36/1</v>
          </cell>
          <cell r="D116" t="str">
            <v>CFT36W</v>
          </cell>
          <cell r="E116" t="str">
            <v>Compact Fluorescent, long twin, (1) 36W lamp, Mag Bal</v>
          </cell>
          <cell r="F116" t="str">
            <v>Electronic</v>
          </cell>
          <cell r="G116">
            <v>1</v>
          </cell>
          <cell r="H116">
            <v>36</v>
          </cell>
          <cell r="I116">
            <v>51</v>
          </cell>
        </row>
        <row r="117">
          <cell r="A117" t="str">
            <v>CFL-Twin136Electronic</v>
          </cell>
          <cell r="B117" t="str">
            <v>CFL-Twin</v>
          </cell>
          <cell r="C117" t="str">
            <v>CFT36/1L</v>
          </cell>
          <cell r="D117" t="str">
            <v>CFT36W</v>
          </cell>
          <cell r="E117" t="str">
            <v>Compact Fluorescent, long twin (1) 36W lamp, Elec Bal</v>
          </cell>
          <cell r="F117" t="str">
            <v>Electronic</v>
          </cell>
          <cell r="G117">
            <v>1</v>
          </cell>
          <cell r="H117">
            <v>36</v>
          </cell>
          <cell r="I117">
            <v>37</v>
          </cell>
        </row>
        <row r="118">
          <cell r="A118" t="str">
            <v>CFL-Twin436Electronic</v>
          </cell>
          <cell r="B118" t="str">
            <v>CFL-Twin</v>
          </cell>
          <cell r="C118" t="str">
            <v>CFT36/4</v>
          </cell>
          <cell r="D118" t="str">
            <v>CFT36W</v>
          </cell>
          <cell r="E118" t="str">
            <v>Compact Fluorescent, Biax, (4) 36W lamp</v>
          </cell>
          <cell r="F118" t="str">
            <v>Electronic</v>
          </cell>
          <cell r="G118">
            <v>4</v>
          </cell>
          <cell r="H118">
            <v>36</v>
          </cell>
          <cell r="I118">
            <v>148</v>
          </cell>
        </row>
        <row r="119">
          <cell r="A119" t="str">
            <v>CFL-Twin636Electronic</v>
          </cell>
          <cell r="B119" t="str">
            <v>CFL-Twin</v>
          </cell>
          <cell r="C119" t="str">
            <v>CFT36/6</v>
          </cell>
          <cell r="D119" t="str">
            <v>CFT36W</v>
          </cell>
          <cell r="E119" t="str">
            <v>Compact Fluorescent, Biax, (6) 36W lamp</v>
          </cell>
          <cell r="F119" t="str">
            <v>Electronic</v>
          </cell>
          <cell r="G119">
            <v>6</v>
          </cell>
          <cell r="H119">
            <v>36</v>
          </cell>
          <cell r="I119">
            <v>212</v>
          </cell>
        </row>
        <row r="120">
          <cell r="A120" t="str">
            <v>CFL-Twin636Electronic</v>
          </cell>
          <cell r="B120" t="str">
            <v>CFL-Twin</v>
          </cell>
          <cell r="C120" t="str">
            <v>CFT36/6L</v>
          </cell>
          <cell r="D120" t="str">
            <v>CFT36W</v>
          </cell>
          <cell r="E120" t="str">
            <v>Compact Fluorescent, long Twin, (6) 36W lamp</v>
          </cell>
          <cell r="F120" t="str">
            <v>Electronic</v>
          </cell>
          <cell r="G120">
            <v>6</v>
          </cell>
          <cell r="H120">
            <v>36</v>
          </cell>
          <cell r="I120">
            <v>198</v>
          </cell>
        </row>
        <row r="121">
          <cell r="A121" t="str">
            <v>CFL-Twin636Electronic - HLO</v>
          </cell>
          <cell r="B121" t="str">
            <v>CFL-Twin</v>
          </cell>
          <cell r="C121" t="str">
            <v>CFT366LH</v>
          </cell>
          <cell r="D121" t="str">
            <v>CFT36W</v>
          </cell>
          <cell r="E121" t="str">
            <v>Compact Fluorescent, long Twin, (6) 36W lamp/ High Ballast Factor</v>
          </cell>
          <cell r="F121" t="str">
            <v>Electronic - HLO</v>
          </cell>
          <cell r="G121" t="str">
            <v>6</v>
          </cell>
          <cell r="H121" t="str">
            <v>36</v>
          </cell>
          <cell r="I121">
            <v>210</v>
          </cell>
        </row>
        <row r="122">
          <cell r="A122" t="str">
            <v>CFL-Twin836Electronic</v>
          </cell>
          <cell r="B122" t="str">
            <v>CFL-Twin</v>
          </cell>
          <cell r="C122" t="str">
            <v>CFT36/8</v>
          </cell>
          <cell r="D122" t="str">
            <v>CFT36W</v>
          </cell>
          <cell r="E122" t="str">
            <v>Compact Fluorescent, Biax, (8) 36W lamp</v>
          </cell>
          <cell r="F122" t="str">
            <v>Electronic</v>
          </cell>
          <cell r="G122">
            <v>8</v>
          </cell>
          <cell r="H122">
            <v>36</v>
          </cell>
          <cell r="I122">
            <v>296</v>
          </cell>
        </row>
        <row r="123">
          <cell r="A123" t="str">
            <v>CFL-Twin836Electronic</v>
          </cell>
          <cell r="B123" t="str">
            <v>CFL-Twin</v>
          </cell>
          <cell r="C123" t="str">
            <v>CFT36/8L</v>
          </cell>
          <cell r="D123" t="str">
            <v>CFT36W</v>
          </cell>
          <cell r="E123" t="str">
            <v>Compact Fluorescent, long Twin, (8) 36W lamp</v>
          </cell>
          <cell r="F123" t="str">
            <v>Electronic</v>
          </cell>
          <cell r="G123">
            <v>8</v>
          </cell>
          <cell r="H123">
            <v>36</v>
          </cell>
          <cell r="I123">
            <v>270</v>
          </cell>
        </row>
        <row r="124">
          <cell r="A124" t="str">
            <v>CFL-Twin836Electronic - HLO</v>
          </cell>
          <cell r="B124" t="str">
            <v>CFL-Twin</v>
          </cell>
          <cell r="C124" t="str">
            <v>CFT368LH</v>
          </cell>
          <cell r="D124" t="str">
            <v>CFT36W</v>
          </cell>
          <cell r="E124" t="str">
            <v>Compact Fluorescent, long Twin, (8) 36W lamp/ High Ballast Factor</v>
          </cell>
          <cell r="F124" t="str">
            <v>Electronic - HLO</v>
          </cell>
          <cell r="G124" t="str">
            <v>8</v>
          </cell>
          <cell r="H124" t="str">
            <v>36</v>
          </cell>
          <cell r="I124">
            <v>286</v>
          </cell>
        </row>
        <row r="125">
          <cell r="A125" t="str">
            <v>CFL-Twin936Electronic</v>
          </cell>
          <cell r="B125" t="str">
            <v>CFL-Twin</v>
          </cell>
          <cell r="C125" t="str">
            <v>CFT36/9</v>
          </cell>
          <cell r="D125" t="str">
            <v>CFT36W</v>
          </cell>
          <cell r="E125" t="str">
            <v>Compact Fluorescent, Biax, (9) 36W lamp</v>
          </cell>
          <cell r="F125" t="str">
            <v>Electronic</v>
          </cell>
          <cell r="G125">
            <v>9</v>
          </cell>
          <cell r="H125">
            <v>36</v>
          </cell>
          <cell r="I125">
            <v>318</v>
          </cell>
        </row>
        <row r="126">
          <cell r="A126" t="str">
            <v>CFL-Twin139Electronic</v>
          </cell>
          <cell r="B126" t="str">
            <v>CFL-Twin</v>
          </cell>
          <cell r="C126" t="str">
            <v>CFT39/1-L</v>
          </cell>
          <cell r="D126" t="str">
            <v>CFT39W</v>
          </cell>
          <cell r="E126" t="str">
            <v>Compact Fluorescent, Biax (1) 39W lamp</v>
          </cell>
          <cell r="F126" t="str">
            <v>Electronic</v>
          </cell>
          <cell r="G126">
            <v>1</v>
          </cell>
          <cell r="H126">
            <v>39</v>
          </cell>
          <cell r="I126">
            <v>45</v>
          </cell>
        </row>
        <row r="127">
          <cell r="A127" t="str">
            <v>CFL-Twin239Electronic</v>
          </cell>
          <cell r="B127" t="str">
            <v>CFL-Twin</v>
          </cell>
          <cell r="C127" t="str">
            <v>CFT39/2L</v>
          </cell>
          <cell r="D127" t="str">
            <v>CFT39W</v>
          </cell>
          <cell r="E127" t="str">
            <v>Compact Fluorescent, Biax (2) 39W lamp</v>
          </cell>
          <cell r="F127" t="str">
            <v>Electronic</v>
          </cell>
          <cell r="G127">
            <v>2</v>
          </cell>
          <cell r="H127">
            <v>39</v>
          </cell>
          <cell r="I127">
            <v>82</v>
          </cell>
        </row>
        <row r="128">
          <cell r="A128" t="str">
            <v>CFL-Twin639Electronic</v>
          </cell>
          <cell r="B128" t="str">
            <v>CFL-Twin</v>
          </cell>
          <cell r="C128" t="str">
            <v>CFT39/6-L</v>
          </cell>
          <cell r="D128" t="str">
            <v>CFT39W</v>
          </cell>
          <cell r="E128" t="str">
            <v>Compact Fluorescent, Biax (6) 39W lamp</v>
          </cell>
          <cell r="F128" t="str">
            <v>Electronic</v>
          </cell>
          <cell r="G128">
            <v>6</v>
          </cell>
          <cell r="H128">
            <v>39</v>
          </cell>
          <cell r="I128">
            <v>246</v>
          </cell>
        </row>
        <row r="129">
          <cell r="A129" t="str">
            <v>CFL-Twin140Electronic</v>
          </cell>
          <cell r="B129" t="str">
            <v>CFL-Twin</v>
          </cell>
          <cell r="C129" t="str">
            <v>CFT40/1</v>
          </cell>
          <cell r="D129" t="str">
            <v>CFT40W</v>
          </cell>
          <cell r="E129" t="str">
            <v>Compact Fluorescent, Biax, (1) 40W lamp</v>
          </cell>
          <cell r="F129" t="str">
            <v>Electronic</v>
          </cell>
          <cell r="G129">
            <v>1</v>
          </cell>
          <cell r="H129">
            <v>40</v>
          </cell>
          <cell r="I129">
            <v>46</v>
          </cell>
        </row>
        <row r="130">
          <cell r="A130" t="str">
            <v>CFL-Twin1240Electronic</v>
          </cell>
          <cell r="B130" t="str">
            <v>CFL-Twin</v>
          </cell>
          <cell r="C130" t="str">
            <v>CFT40/12</v>
          </cell>
          <cell r="D130" t="str">
            <v>CFT40W</v>
          </cell>
          <cell r="E130" t="str">
            <v>Compact Fluorescent, Biax, (12) 40W lamp</v>
          </cell>
          <cell r="F130" t="str">
            <v>Electronic</v>
          </cell>
          <cell r="G130">
            <v>12</v>
          </cell>
          <cell r="H130">
            <v>40</v>
          </cell>
          <cell r="I130">
            <v>408</v>
          </cell>
        </row>
        <row r="131">
          <cell r="A131" t="str">
            <v>CFL-Twin140Electronic</v>
          </cell>
          <cell r="B131" t="str">
            <v>CFL-Twin</v>
          </cell>
          <cell r="C131" t="str">
            <v>CFT40/1L</v>
          </cell>
          <cell r="D131" t="str">
            <v>CFT40W</v>
          </cell>
          <cell r="E131" t="str">
            <v>Compact Fluorescent, long twin, (1) 40W lamp</v>
          </cell>
          <cell r="F131" t="str">
            <v>Electronic</v>
          </cell>
          <cell r="G131">
            <v>1</v>
          </cell>
          <cell r="H131">
            <v>40</v>
          </cell>
          <cell r="I131">
            <v>43</v>
          </cell>
        </row>
        <row r="132">
          <cell r="A132" t="str">
            <v>CFL-Twin240Electronic</v>
          </cell>
          <cell r="B132" t="str">
            <v>CFL-Twin</v>
          </cell>
          <cell r="C132" t="str">
            <v>CFT40/2</v>
          </cell>
          <cell r="D132" t="str">
            <v>CFT40W</v>
          </cell>
          <cell r="E132" t="str">
            <v>Compact Fluorescent, Biax, (2) 40W lamp</v>
          </cell>
          <cell r="F132" t="str">
            <v>Electronic</v>
          </cell>
          <cell r="G132">
            <v>2</v>
          </cell>
          <cell r="H132">
            <v>40</v>
          </cell>
          <cell r="I132">
            <v>85</v>
          </cell>
        </row>
        <row r="133">
          <cell r="A133" t="str">
            <v>CFL-Twin240Electronic</v>
          </cell>
          <cell r="B133" t="str">
            <v>CFL-Twin</v>
          </cell>
          <cell r="C133" t="str">
            <v>CFT40/2L</v>
          </cell>
          <cell r="D133" t="str">
            <v>CFT40W</v>
          </cell>
          <cell r="E133" t="str">
            <v>Compact Fluorescent, long twin, (2) 40W lamp</v>
          </cell>
          <cell r="F133" t="str">
            <v>Electronic</v>
          </cell>
          <cell r="G133">
            <v>2</v>
          </cell>
          <cell r="H133">
            <v>40</v>
          </cell>
          <cell r="I133">
            <v>72</v>
          </cell>
        </row>
        <row r="134">
          <cell r="A134" t="str">
            <v>CFL-Twin340Electronic</v>
          </cell>
          <cell r="B134" t="str">
            <v>CFL-Twin</v>
          </cell>
          <cell r="C134" t="str">
            <v>CFT40/3</v>
          </cell>
          <cell r="D134" t="str">
            <v>CFT40W</v>
          </cell>
          <cell r="E134" t="str">
            <v>Compact Fluorescent, Biax, (3) 40W lamp</v>
          </cell>
          <cell r="F134" t="str">
            <v>Electronic</v>
          </cell>
          <cell r="G134">
            <v>3</v>
          </cell>
          <cell r="H134">
            <v>40</v>
          </cell>
          <cell r="I134">
            <v>133</v>
          </cell>
        </row>
        <row r="135">
          <cell r="A135" t="str">
            <v>CFL-Twin340Electronic</v>
          </cell>
          <cell r="B135" t="str">
            <v>CFL-Twin</v>
          </cell>
          <cell r="C135" t="str">
            <v>CFT40/3L</v>
          </cell>
          <cell r="D135" t="str">
            <v>CFT40W</v>
          </cell>
          <cell r="E135" t="str">
            <v>Compact Fluorescent, long twin, (3) 40W lamp</v>
          </cell>
          <cell r="F135" t="str">
            <v>Electronic</v>
          </cell>
          <cell r="G135">
            <v>3</v>
          </cell>
          <cell r="H135">
            <v>40</v>
          </cell>
          <cell r="I135">
            <v>105</v>
          </cell>
        </row>
        <row r="136">
          <cell r="A136" t="str">
            <v>CFL-Twin440Electronic</v>
          </cell>
          <cell r="B136" t="str">
            <v>CFL-Twin</v>
          </cell>
          <cell r="C136" t="str">
            <v>CFT40/4</v>
          </cell>
          <cell r="D136" t="str">
            <v>CFT40W</v>
          </cell>
          <cell r="E136" t="str">
            <v>Compact Fluorescent, Biax, (4) 40W lamp</v>
          </cell>
          <cell r="F136" t="str">
            <v>Electronic</v>
          </cell>
          <cell r="G136">
            <v>4</v>
          </cell>
          <cell r="H136">
            <v>40</v>
          </cell>
          <cell r="I136">
            <v>144</v>
          </cell>
        </row>
        <row r="137">
          <cell r="A137" t="str">
            <v>CFL-Twin440Electronic - HLO</v>
          </cell>
          <cell r="B137" t="str">
            <v>CFL-Twin</v>
          </cell>
          <cell r="C137" t="str">
            <v>CFT40/4H</v>
          </cell>
          <cell r="D137" t="str">
            <v>CFT40W</v>
          </cell>
          <cell r="E137" t="str">
            <v>Compact Fluorescent, long Twin, (4) 40W lamp/ High Ballast Factor</v>
          </cell>
          <cell r="F137" t="str">
            <v>Electronic - HLO</v>
          </cell>
          <cell r="G137">
            <v>4</v>
          </cell>
          <cell r="H137" t="str">
            <v>40</v>
          </cell>
          <cell r="I137">
            <v>170</v>
          </cell>
        </row>
        <row r="138">
          <cell r="A138" t="str">
            <v>CFL-Twin540Electronic</v>
          </cell>
          <cell r="B138" t="str">
            <v>CFL-Twin</v>
          </cell>
          <cell r="C138" t="str">
            <v>CFT40/5</v>
          </cell>
          <cell r="D138" t="str">
            <v>CFT40W</v>
          </cell>
          <cell r="E138" t="str">
            <v>Compact Fluorescent, Biax, (5) 40W lamp</v>
          </cell>
          <cell r="F138" t="str">
            <v>Electronic</v>
          </cell>
          <cell r="G138">
            <v>5</v>
          </cell>
          <cell r="H138">
            <v>40</v>
          </cell>
          <cell r="I138">
            <v>190</v>
          </cell>
        </row>
        <row r="139">
          <cell r="A139" t="str">
            <v>CFL-Twin640Electronic</v>
          </cell>
          <cell r="B139" t="str">
            <v>CFL-Twin</v>
          </cell>
          <cell r="C139" t="str">
            <v>CFT40/6</v>
          </cell>
          <cell r="D139" t="str">
            <v>CFT40W</v>
          </cell>
          <cell r="E139" t="str">
            <v>Compact Fluorescent, Biax, (6) 40W lamp</v>
          </cell>
          <cell r="F139" t="str">
            <v>Electronic</v>
          </cell>
          <cell r="G139">
            <v>6</v>
          </cell>
          <cell r="H139">
            <v>40</v>
          </cell>
          <cell r="I139">
            <v>204</v>
          </cell>
        </row>
        <row r="140">
          <cell r="A140" t="str">
            <v>CFL-Twin640Electronic</v>
          </cell>
          <cell r="B140" t="str">
            <v>CFL-Twin</v>
          </cell>
          <cell r="C140" t="str">
            <v>CFT40/6L</v>
          </cell>
          <cell r="D140" t="str">
            <v>CFT40W</v>
          </cell>
          <cell r="E140" t="str">
            <v>Compact Fluorescent, long Twin, (6) 40W lamp</v>
          </cell>
          <cell r="F140" t="str">
            <v>Electronic</v>
          </cell>
          <cell r="G140">
            <v>6</v>
          </cell>
          <cell r="H140">
            <v>40</v>
          </cell>
          <cell r="I140">
            <v>220</v>
          </cell>
        </row>
        <row r="141">
          <cell r="A141" t="str">
            <v>CFL-Twin640Electronic - HLO</v>
          </cell>
          <cell r="B141" t="str">
            <v>CFL-Twin</v>
          </cell>
          <cell r="C141" t="str">
            <v>CFT406LH</v>
          </cell>
          <cell r="D141" t="str">
            <v>CFT40W</v>
          </cell>
          <cell r="E141" t="str">
            <v>Compact Fluorescent, long Twin, (6) 40W lamp/ High Ballast Factor</v>
          </cell>
          <cell r="F141" t="str">
            <v>Electronic - HLO</v>
          </cell>
          <cell r="G141" t="str">
            <v>6</v>
          </cell>
          <cell r="H141" t="str">
            <v>40</v>
          </cell>
          <cell r="I141">
            <v>233</v>
          </cell>
        </row>
        <row r="142">
          <cell r="A142" t="str">
            <v>CFL-Twin840Electronic</v>
          </cell>
          <cell r="B142" t="str">
            <v>CFL-Twin</v>
          </cell>
          <cell r="C142" t="str">
            <v>CFT40/8</v>
          </cell>
          <cell r="D142" t="str">
            <v>CFT40W</v>
          </cell>
          <cell r="E142" t="str">
            <v>Compact Fluorescent, Biax, (8) 40W lamp</v>
          </cell>
          <cell r="F142" t="str">
            <v>Electronic</v>
          </cell>
          <cell r="G142">
            <v>8</v>
          </cell>
          <cell r="H142">
            <v>40</v>
          </cell>
          <cell r="I142">
            <v>288</v>
          </cell>
        </row>
        <row r="143">
          <cell r="A143" t="str">
            <v>CFL-Twin840Electronic</v>
          </cell>
          <cell r="B143" t="str">
            <v>CFL-Twin</v>
          </cell>
          <cell r="C143" t="str">
            <v>CFT40/8L</v>
          </cell>
          <cell r="D143" t="str">
            <v>CFT40W</v>
          </cell>
          <cell r="E143" t="str">
            <v>Compact Fluorescent, long Twin, (8) 40W lamp</v>
          </cell>
          <cell r="F143" t="str">
            <v>Electronic</v>
          </cell>
          <cell r="G143">
            <v>8</v>
          </cell>
          <cell r="H143">
            <v>40</v>
          </cell>
          <cell r="I143">
            <v>300</v>
          </cell>
        </row>
        <row r="144">
          <cell r="A144" t="str">
            <v>CFL-Twin840Electronic - HLO</v>
          </cell>
          <cell r="B144" t="str">
            <v>CFL-Twin</v>
          </cell>
          <cell r="C144" t="str">
            <v>CFT408LH</v>
          </cell>
          <cell r="D144" t="str">
            <v>CFT40W</v>
          </cell>
          <cell r="E144" t="str">
            <v>Compact Fluorescent, long Twin, (8) 40W lamp/ High Ballast Factor</v>
          </cell>
          <cell r="F144" t="str">
            <v>Electronic - HLO</v>
          </cell>
          <cell r="G144" t="str">
            <v>8</v>
          </cell>
          <cell r="H144" t="str">
            <v>40</v>
          </cell>
          <cell r="I144">
            <v>340</v>
          </cell>
        </row>
        <row r="145">
          <cell r="A145" t="str">
            <v>CFL-Twin940Electronic</v>
          </cell>
          <cell r="B145" t="str">
            <v>CFL-Twin</v>
          </cell>
          <cell r="C145" t="str">
            <v>CFT40/9</v>
          </cell>
          <cell r="D145" t="str">
            <v>CFT40W</v>
          </cell>
          <cell r="E145" t="str">
            <v>Compact Fluorescent, Biax, (9) 40W lamp</v>
          </cell>
          <cell r="F145" t="str">
            <v>Electronic</v>
          </cell>
          <cell r="G145">
            <v>9</v>
          </cell>
          <cell r="H145">
            <v>40</v>
          </cell>
          <cell r="I145">
            <v>306</v>
          </cell>
        </row>
        <row r="146">
          <cell r="A146" t="str">
            <v>CFL-Twin15Mag-STD</v>
          </cell>
          <cell r="B146" t="str">
            <v>CFL-Twin</v>
          </cell>
          <cell r="C146" t="str">
            <v>CFT5/1</v>
          </cell>
          <cell r="D146" t="str">
            <v>CFT5W</v>
          </cell>
          <cell r="E146" t="str">
            <v>Compact Fluorescent, twin, (1) 5W lamp</v>
          </cell>
          <cell r="F146" t="str">
            <v>Mag-STD</v>
          </cell>
          <cell r="G146">
            <v>1</v>
          </cell>
          <cell r="H146">
            <v>5</v>
          </cell>
          <cell r="I146">
            <v>9</v>
          </cell>
        </row>
        <row r="147">
          <cell r="A147" t="str">
            <v>CFL-Twin25Mag-STD</v>
          </cell>
          <cell r="B147" t="str">
            <v>CFL-Twin</v>
          </cell>
          <cell r="C147" t="str">
            <v>CFT5/2</v>
          </cell>
          <cell r="D147" t="str">
            <v>CFT5W</v>
          </cell>
          <cell r="E147" t="str">
            <v>Compact Fluorescent, twin, (2) 5W lamp</v>
          </cell>
          <cell r="F147" t="str">
            <v>Mag-STD</v>
          </cell>
          <cell r="G147">
            <v>2</v>
          </cell>
          <cell r="H147">
            <v>5</v>
          </cell>
          <cell r="I147">
            <v>18</v>
          </cell>
        </row>
        <row r="148">
          <cell r="A148" t="str">
            <v>CFL-Twin1250Electronic</v>
          </cell>
          <cell r="B148" t="str">
            <v>CFL-Twin</v>
          </cell>
          <cell r="C148" t="str">
            <v>CFT50/12</v>
          </cell>
          <cell r="D148" t="str">
            <v>CFT50W</v>
          </cell>
          <cell r="E148" t="str">
            <v>Compact Fluorescent, Biax, (12) 50W lamp</v>
          </cell>
          <cell r="F148" t="str">
            <v>Electronic</v>
          </cell>
          <cell r="G148">
            <v>12</v>
          </cell>
          <cell r="H148">
            <v>50</v>
          </cell>
          <cell r="I148">
            <v>648</v>
          </cell>
        </row>
        <row r="149">
          <cell r="A149" t="str">
            <v>CFL-Twin150Electronic</v>
          </cell>
          <cell r="B149" t="str">
            <v>CFL-Twin</v>
          </cell>
          <cell r="C149" t="str">
            <v>CFT50/1</v>
          </cell>
          <cell r="D149" t="str">
            <v>CFT50W</v>
          </cell>
          <cell r="E149" t="str">
            <v>Compact Fluorescent, Biax, (1) 50W lamp</v>
          </cell>
          <cell r="F149" t="str">
            <v>Electronic</v>
          </cell>
          <cell r="G149">
            <v>1</v>
          </cell>
          <cell r="H149">
            <v>50</v>
          </cell>
          <cell r="I149">
            <v>54</v>
          </cell>
        </row>
        <row r="150">
          <cell r="A150" t="str">
            <v>CFL-Twin250Electronic</v>
          </cell>
          <cell r="B150" t="str">
            <v>CFL-Twin</v>
          </cell>
          <cell r="C150" t="str">
            <v>CFT50/2</v>
          </cell>
          <cell r="D150" t="str">
            <v>CFT50W</v>
          </cell>
          <cell r="E150" t="str">
            <v>Compact Fluorescent, Biax, (2) 50W lamp</v>
          </cell>
          <cell r="F150" t="str">
            <v>Electronic</v>
          </cell>
          <cell r="G150">
            <v>2</v>
          </cell>
          <cell r="H150">
            <v>50</v>
          </cell>
          <cell r="I150">
            <v>108</v>
          </cell>
        </row>
        <row r="151">
          <cell r="A151" t="str">
            <v>CFL-Twin350Electronic</v>
          </cell>
          <cell r="B151" t="str">
            <v>CFL-Twin</v>
          </cell>
          <cell r="C151" t="str">
            <v>CFT50/3</v>
          </cell>
          <cell r="D151" t="str">
            <v>CFT50W</v>
          </cell>
          <cell r="E151" t="str">
            <v>Compact Fluorescent, Biax, (3) 50W lamp</v>
          </cell>
          <cell r="F151" t="str">
            <v>Electronic</v>
          </cell>
          <cell r="G151">
            <v>3</v>
          </cell>
          <cell r="H151">
            <v>50</v>
          </cell>
          <cell r="I151">
            <v>162</v>
          </cell>
        </row>
        <row r="152">
          <cell r="A152" t="str">
            <v>CFL-Twin450Electronic</v>
          </cell>
          <cell r="B152" t="str">
            <v>CFL-Twin</v>
          </cell>
          <cell r="C152" t="str">
            <v>CFT50/4</v>
          </cell>
          <cell r="D152" t="str">
            <v>CFT50W</v>
          </cell>
          <cell r="E152" t="str">
            <v>Compact Fluorescent, Biax, (4) 50W lamp</v>
          </cell>
          <cell r="F152" t="str">
            <v>Electronic</v>
          </cell>
          <cell r="G152">
            <v>4</v>
          </cell>
          <cell r="H152">
            <v>50</v>
          </cell>
          <cell r="I152">
            <v>216</v>
          </cell>
        </row>
        <row r="153">
          <cell r="A153" t="str">
            <v>CFL-Twin550Electronic</v>
          </cell>
          <cell r="B153" t="str">
            <v>CFL-Twin</v>
          </cell>
          <cell r="C153" t="str">
            <v>CFT50/5</v>
          </cell>
          <cell r="D153" t="str">
            <v>CFT50W</v>
          </cell>
          <cell r="E153" t="str">
            <v>Compact Fluorescent, Biax, (5) 50W lamp</v>
          </cell>
          <cell r="F153" t="str">
            <v>Electronic</v>
          </cell>
          <cell r="G153">
            <v>5</v>
          </cell>
          <cell r="H153">
            <v>50</v>
          </cell>
          <cell r="I153">
            <v>270</v>
          </cell>
        </row>
        <row r="154">
          <cell r="A154" t="str">
            <v>CFL-Twin650Electronic</v>
          </cell>
          <cell r="B154" t="str">
            <v>CFL-Twin</v>
          </cell>
          <cell r="C154" t="str">
            <v>CFT50/6</v>
          </cell>
          <cell r="D154" t="str">
            <v>CFT50W</v>
          </cell>
          <cell r="E154" t="str">
            <v>Compact Fluorescent, Biax, (6) 50W lamp</v>
          </cell>
          <cell r="F154" t="str">
            <v>Electronic</v>
          </cell>
          <cell r="G154">
            <v>6</v>
          </cell>
          <cell r="H154">
            <v>50</v>
          </cell>
          <cell r="I154">
            <v>324</v>
          </cell>
        </row>
        <row r="155">
          <cell r="A155" t="str">
            <v>CFL-Twin850Electronic</v>
          </cell>
          <cell r="B155" t="str">
            <v>CFL-Twin</v>
          </cell>
          <cell r="C155" t="str">
            <v>CFT50/8</v>
          </cell>
          <cell r="D155" t="str">
            <v>CFT50W</v>
          </cell>
          <cell r="E155" t="str">
            <v>Compact Fluorescent, Biax, (8) 50W lamp</v>
          </cell>
          <cell r="F155" t="str">
            <v>Electronic</v>
          </cell>
          <cell r="G155">
            <v>8</v>
          </cell>
          <cell r="H155">
            <v>50</v>
          </cell>
          <cell r="I155">
            <v>432</v>
          </cell>
        </row>
        <row r="156">
          <cell r="A156" t="str">
            <v>CFL-Twin950Electronic</v>
          </cell>
          <cell r="B156" t="str">
            <v>CFL-Twin</v>
          </cell>
          <cell r="C156" t="str">
            <v>CFT50/9</v>
          </cell>
          <cell r="D156" t="str">
            <v>CFT50W</v>
          </cell>
          <cell r="E156" t="str">
            <v>Compact Fluorescent, Biax, (9) 50W lamp</v>
          </cell>
          <cell r="F156" t="str">
            <v>Electronic</v>
          </cell>
          <cell r="G156">
            <v>9</v>
          </cell>
          <cell r="H156">
            <v>50</v>
          </cell>
          <cell r="I156">
            <v>486</v>
          </cell>
        </row>
        <row r="157">
          <cell r="A157" t="str">
            <v>CFL-Twin1255Electronic</v>
          </cell>
          <cell r="B157" t="str">
            <v>CFL-Twin</v>
          </cell>
          <cell r="C157" t="str">
            <v>CFT55/12</v>
          </cell>
          <cell r="D157" t="str">
            <v>CFT55W</v>
          </cell>
          <cell r="E157" t="str">
            <v>Compact Fluorescent, Biax, (12) 55W lamp</v>
          </cell>
          <cell r="F157" t="str">
            <v>Electronic</v>
          </cell>
          <cell r="G157">
            <v>12</v>
          </cell>
          <cell r="H157">
            <v>55</v>
          </cell>
          <cell r="I157">
            <v>672</v>
          </cell>
        </row>
        <row r="158">
          <cell r="A158" t="str">
            <v>CFL-Twin155Electronic</v>
          </cell>
          <cell r="B158" t="str">
            <v>CFL-Twin</v>
          </cell>
          <cell r="C158" t="str">
            <v>CFT55/1</v>
          </cell>
          <cell r="D158" t="str">
            <v>CFT55W</v>
          </cell>
          <cell r="E158" t="str">
            <v>Compact Fluorescent, Biax, (1) 55W lamp</v>
          </cell>
          <cell r="F158" t="str">
            <v>Electronic</v>
          </cell>
          <cell r="G158">
            <v>1</v>
          </cell>
          <cell r="H158">
            <v>55</v>
          </cell>
          <cell r="I158">
            <v>56</v>
          </cell>
        </row>
        <row r="159">
          <cell r="A159" t="str">
            <v>CFL-Twin255Electronic</v>
          </cell>
          <cell r="B159" t="str">
            <v>CFL-Twin</v>
          </cell>
          <cell r="C159" t="str">
            <v>CFT55/2</v>
          </cell>
          <cell r="D159" t="str">
            <v>CFT55W</v>
          </cell>
          <cell r="E159" t="str">
            <v>Compact Fluorescent, Biax, (2) 55W lamp</v>
          </cell>
          <cell r="F159" t="str">
            <v>Electronic</v>
          </cell>
          <cell r="G159">
            <v>2</v>
          </cell>
          <cell r="H159">
            <v>55</v>
          </cell>
          <cell r="I159">
            <v>112</v>
          </cell>
        </row>
        <row r="160">
          <cell r="A160" t="str">
            <v>CFL-Twin355Electronic</v>
          </cell>
          <cell r="B160" t="str">
            <v>CFL-Twin</v>
          </cell>
          <cell r="C160" t="str">
            <v>CFT55/3</v>
          </cell>
          <cell r="D160" t="str">
            <v>CFT55W</v>
          </cell>
          <cell r="E160" t="str">
            <v>Compact Fluorescent, Biax, (3) 55W lamp</v>
          </cell>
          <cell r="F160" t="str">
            <v>Electronic</v>
          </cell>
          <cell r="G160">
            <v>3</v>
          </cell>
          <cell r="H160">
            <v>55</v>
          </cell>
          <cell r="I160">
            <v>168</v>
          </cell>
        </row>
        <row r="161">
          <cell r="A161" t="str">
            <v>CFL-Twin455Electronic</v>
          </cell>
          <cell r="B161" t="str">
            <v>CFL-Twin</v>
          </cell>
          <cell r="C161" t="str">
            <v>CFT55/4</v>
          </cell>
          <cell r="D161" t="str">
            <v>CFT55W</v>
          </cell>
          <cell r="E161" t="str">
            <v>Compact Fluorescent, Biax, (4) 55W lamp</v>
          </cell>
          <cell r="F161" t="str">
            <v>Electronic</v>
          </cell>
          <cell r="G161">
            <v>4</v>
          </cell>
          <cell r="H161">
            <v>55</v>
          </cell>
          <cell r="I161">
            <v>224</v>
          </cell>
        </row>
        <row r="162">
          <cell r="A162" t="str">
            <v>CFL-Twin555Electronic</v>
          </cell>
          <cell r="B162" t="str">
            <v>CFL-Twin</v>
          </cell>
          <cell r="C162" t="str">
            <v>CFT55/5</v>
          </cell>
          <cell r="D162" t="str">
            <v>CFT55W</v>
          </cell>
          <cell r="E162" t="str">
            <v>Compact Fluorescent, Biax, (5) 55W lamp</v>
          </cell>
          <cell r="F162" t="str">
            <v>Electronic</v>
          </cell>
          <cell r="G162">
            <v>5</v>
          </cell>
          <cell r="H162">
            <v>55</v>
          </cell>
          <cell r="I162">
            <v>280</v>
          </cell>
        </row>
        <row r="163">
          <cell r="A163" t="str">
            <v>CFL-Twin655Electronic</v>
          </cell>
          <cell r="B163" t="str">
            <v>CFL-Twin</v>
          </cell>
          <cell r="C163" t="str">
            <v>CFT55/6</v>
          </cell>
          <cell r="D163" t="str">
            <v>CFT55W</v>
          </cell>
          <cell r="E163" t="str">
            <v>Compact Fluorescent, Biax, (6) 55W lamp</v>
          </cell>
          <cell r="F163" t="str">
            <v>Electronic</v>
          </cell>
          <cell r="G163">
            <v>6</v>
          </cell>
          <cell r="H163">
            <v>55</v>
          </cell>
          <cell r="I163">
            <v>336</v>
          </cell>
        </row>
        <row r="164">
          <cell r="A164" t="str">
            <v>CFL-Twin655Electronic</v>
          </cell>
          <cell r="B164" t="str">
            <v>CFL-Twin</v>
          </cell>
          <cell r="C164" t="str">
            <v>CFT55/6L</v>
          </cell>
          <cell r="D164" t="str">
            <v>CFT55W</v>
          </cell>
          <cell r="E164" t="str">
            <v>Compact Fluorescent, long Twin, (6) 55W lamp</v>
          </cell>
          <cell r="F164" t="str">
            <v>Electronic</v>
          </cell>
          <cell r="G164">
            <v>6</v>
          </cell>
          <cell r="H164">
            <v>55</v>
          </cell>
          <cell r="I164">
            <v>352</v>
          </cell>
        </row>
        <row r="165">
          <cell r="A165" t="str">
            <v>CFL-Twin655Electronic - HLO</v>
          </cell>
          <cell r="B165" t="str">
            <v>CFL-Twin</v>
          </cell>
          <cell r="C165" t="str">
            <v>CFT556LH</v>
          </cell>
          <cell r="D165" t="str">
            <v>CFT55W</v>
          </cell>
          <cell r="E165" t="str">
            <v>Compact Fluorescent, long Twin, (6) 55W lamp/ High Ballast Factor</v>
          </cell>
          <cell r="F165" t="str">
            <v>Electronic - HLO</v>
          </cell>
          <cell r="G165" t="str">
            <v>6</v>
          </cell>
          <cell r="H165" t="str">
            <v>55</v>
          </cell>
          <cell r="I165">
            <v>373</v>
          </cell>
        </row>
        <row r="166">
          <cell r="A166" t="str">
            <v>CFL-Twin855Electronic</v>
          </cell>
          <cell r="B166" t="str">
            <v>CFL-Twin</v>
          </cell>
          <cell r="C166" t="str">
            <v>CFT55/8</v>
          </cell>
          <cell r="D166" t="str">
            <v>CFT55W</v>
          </cell>
          <cell r="E166" t="str">
            <v>Compact Fluorescent, Biax, (8) 55W lamp</v>
          </cell>
          <cell r="F166" t="str">
            <v>Electronic</v>
          </cell>
          <cell r="G166">
            <v>8</v>
          </cell>
          <cell r="H166">
            <v>55</v>
          </cell>
          <cell r="I166">
            <v>448</v>
          </cell>
        </row>
        <row r="167">
          <cell r="A167" t="str">
            <v>CFL-Twin855Electronic</v>
          </cell>
          <cell r="B167" t="str">
            <v>CFL-Twin</v>
          </cell>
          <cell r="C167" t="str">
            <v>CFT55/8L</v>
          </cell>
          <cell r="D167" t="str">
            <v>CFT55W</v>
          </cell>
          <cell r="E167" t="str">
            <v>Compact Fluorescent, long Twin, (8) 55W lamp</v>
          </cell>
          <cell r="F167" t="str">
            <v>Electronic</v>
          </cell>
          <cell r="G167">
            <v>8</v>
          </cell>
          <cell r="H167">
            <v>55</v>
          </cell>
          <cell r="I167">
            <v>468</v>
          </cell>
        </row>
        <row r="168">
          <cell r="A168" t="str">
            <v>CFL-Twin855Electronic - HLO</v>
          </cell>
          <cell r="B168" t="str">
            <v>CFL-Twin</v>
          </cell>
          <cell r="C168" t="str">
            <v>CFT558LH</v>
          </cell>
          <cell r="D168" t="str">
            <v>CFT55W</v>
          </cell>
          <cell r="E168" t="str">
            <v>Compact Fluorescent, long Twin, (8) 55W lamp/ High Ballast Factor</v>
          </cell>
          <cell r="F168" t="str">
            <v>Electronic - HLO</v>
          </cell>
          <cell r="G168" t="str">
            <v>8</v>
          </cell>
          <cell r="H168" t="str">
            <v>55</v>
          </cell>
          <cell r="I168">
            <v>496</v>
          </cell>
        </row>
        <row r="169">
          <cell r="A169" t="str">
            <v>CFL-Twin955Electronic</v>
          </cell>
          <cell r="B169" t="str">
            <v>CFL-Twin</v>
          </cell>
          <cell r="C169" t="str">
            <v>CFT55/9</v>
          </cell>
          <cell r="D169" t="str">
            <v>CFT55W</v>
          </cell>
          <cell r="E169" t="str">
            <v>Compact Fluorescent, Biax, (9) 55W lamp</v>
          </cell>
          <cell r="F169" t="str">
            <v>Electronic</v>
          </cell>
          <cell r="G169">
            <v>9</v>
          </cell>
          <cell r="H169">
            <v>55</v>
          </cell>
          <cell r="I169">
            <v>504</v>
          </cell>
        </row>
        <row r="170">
          <cell r="A170" t="str">
            <v>CFL-Twin17Mag-STD</v>
          </cell>
          <cell r="B170" t="str">
            <v>CFL-Twin</v>
          </cell>
          <cell r="C170" t="str">
            <v>CFT7/1</v>
          </cell>
          <cell r="D170" t="str">
            <v>CFT7W</v>
          </cell>
          <cell r="E170" t="str">
            <v>Compact Fluorescent, twin, (1) 7W lamp</v>
          </cell>
          <cell r="F170" t="str">
            <v>Mag-STD</v>
          </cell>
          <cell r="G170">
            <v>1</v>
          </cell>
          <cell r="H170">
            <v>7</v>
          </cell>
          <cell r="I170">
            <v>10</v>
          </cell>
        </row>
        <row r="171">
          <cell r="A171" t="str">
            <v>CFL-Twin27Mag-STD</v>
          </cell>
          <cell r="B171" t="str">
            <v>CFL-Twin</v>
          </cell>
          <cell r="C171" t="str">
            <v>CFT7/2</v>
          </cell>
          <cell r="D171" t="str">
            <v>CFT7W</v>
          </cell>
          <cell r="E171" t="str">
            <v>Compact Fluorescent, twin, (2) 7W lamp</v>
          </cell>
          <cell r="F171" t="str">
            <v>Mag-STD</v>
          </cell>
          <cell r="G171">
            <v>2</v>
          </cell>
          <cell r="H171">
            <v>7</v>
          </cell>
          <cell r="I171">
            <v>21</v>
          </cell>
        </row>
        <row r="172">
          <cell r="A172" t="str">
            <v>CFL-Twin180Electronic</v>
          </cell>
          <cell r="B172" t="str">
            <v>CFL-Twin</v>
          </cell>
          <cell r="C172" t="str">
            <v>CFT80/1</v>
          </cell>
          <cell r="D172" t="str">
            <v>CFT80W</v>
          </cell>
          <cell r="E172" t="str">
            <v>Compact Fluorescent, Biax, (1) 80W lamp</v>
          </cell>
          <cell r="F172" t="str">
            <v>Electronic</v>
          </cell>
          <cell r="G172">
            <v>1</v>
          </cell>
          <cell r="H172">
            <v>80</v>
          </cell>
          <cell r="I172">
            <v>90</v>
          </cell>
        </row>
        <row r="173">
          <cell r="A173" t="str">
            <v>CFL-Twin185Electronic</v>
          </cell>
          <cell r="B173" t="str">
            <v>CFL-Twin</v>
          </cell>
          <cell r="C173" t="str">
            <v>CFT85/1</v>
          </cell>
          <cell r="D173" t="str">
            <v>CFT85W</v>
          </cell>
          <cell r="E173" t="str">
            <v>Compact Fluorescent, Biax, (1) 85W lamp</v>
          </cell>
          <cell r="F173" t="str">
            <v>Electronic</v>
          </cell>
          <cell r="G173">
            <v>1</v>
          </cell>
          <cell r="H173">
            <v>85</v>
          </cell>
          <cell r="I173">
            <v>92</v>
          </cell>
        </row>
        <row r="174">
          <cell r="A174" t="str">
            <v>CFL-Twin19Mag-STD</v>
          </cell>
          <cell r="B174" t="str">
            <v>CFL-Twin</v>
          </cell>
          <cell r="C174" t="str">
            <v>CFT9/1</v>
          </cell>
          <cell r="D174" t="str">
            <v>CFT9W</v>
          </cell>
          <cell r="E174" t="str">
            <v>Compact Fluorescent, twin, (1) 9W lamp</v>
          </cell>
          <cell r="F174" t="str">
            <v>Mag-STD</v>
          </cell>
          <cell r="G174">
            <v>1</v>
          </cell>
          <cell r="H174">
            <v>9</v>
          </cell>
          <cell r="I174">
            <v>11</v>
          </cell>
        </row>
        <row r="175">
          <cell r="A175" t="str">
            <v>CFL-Twin29Mag-STD</v>
          </cell>
          <cell r="B175" t="str">
            <v>CFL-Twin</v>
          </cell>
          <cell r="C175" t="str">
            <v>CFT9/2</v>
          </cell>
          <cell r="D175" t="str">
            <v>CFT9W</v>
          </cell>
          <cell r="E175" t="str">
            <v>Compact Fluorescent, twin, (2) 9W lamp</v>
          </cell>
          <cell r="F175" t="str">
            <v>Mag-STD</v>
          </cell>
          <cell r="G175">
            <v>2</v>
          </cell>
          <cell r="H175">
            <v>9</v>
          </cell>
          <cell r="I175">
            <v>23</v>
          </cell>
        </row>
        <row r="176">
          <cell r="A176" t="str">
            <v>CFL-Twin39Mag-STD</v>
          </cell>
          <cell r="B176" t="str">
            <v>CFL-Twin</v>
          </cell>
          <cell r="C176" t="str">
            <v>CFT9/3</v>
          </cell>
          <cell r="D176" t="str">
            <v>CFT9W</v>
          </cell>
          <cell r="E176" t="str">
            <v>Compact Fluorescent, twin, (3) 9W lamp</v>
          </cell>
          <cell r="F176" t="str">
            <v>Mag-STD</v>
          </cell>
          <cell r="G176">
            <v>3</v>
          </cell>
          <cell r="H176">
            <v>9</v>
          </cell>
          <cell r="I176">
            <v>34</v>
          </cell>
        </row>
        <row r="177">
          <cell r="A177" t="str">
            <v>CFL-Triple132Electronic</v>
          </cell>
          <cell r="B177" t="str">
            <v>CFL-Triple</v>
          </cell>
          <cell r="C177" t="str">
            <v>CFTR32/1</v>
          </cell>
          <cell r="D177" t="str">
            <v>CFTR32W</v>
          </cell>
          <cell r="E177" t="str">
            <v>Compact Fluorescent, triple-tube (1) 32W lamp</v>
          </cell>
          <cell r="F177" t="str">
            <v>Electronic</v>
          </cell>
          <cell r="G177">
            <v>1</v>
          </cell>
          <cell r="H177">
            <v>32</v>
          </cell>
          <cell r="I177">
            <v>34</v>
          </cell>
        </row>
        <row r="178">
          <cell r="A178" t="str">
            <v>CFL-Triple232Electronic</v>
          </cell>
          <cell r="B178" t="str">
            <v>CFL-Triple</v>
          </cell>
          <cell r="C178" t="str">
            <v>CFTR32/2</v>
          </cell>
          <cell r="D178" t="str">
            <v>CFTR32W</v>
          </cell>
          <cell r="E178" t="str">
            <v>Compact Fluorescent, triple-tube (2) 32W lamp</v>
          </cell>
          <cell r="F178" t="str">
            <v>Electronic</v>
          </cell>
          <cell r="G178">
            <v>2</v>
          </cell>
          <cell r="H178">
            <v>32</v>
          </cell>
          <cell r="I178">
            <v>68</v>
          </cell>
        </row>
        <row r="179">
          <cell r="A179" t="str">
            <v>CFL-Triple332Electronic</v>
          </cell>
          <cell r="B179" t="str">
            <v>CFL-Triple</v>
          </cell>
          <cell r="C179" t="str">
            <v>CFTR32/3</v>
          </cell>
          <cell r="D179" t="str">
            <v>CFTR32W</v>
          </cell>
          <cell r="E179" t="str">
            <v>Compact Fluorescent, triple-tube (3) 32W lamp</v>
          </cell>
          <cell r="F179" t="str">
            <v>Electronic</v>
          </cell>
          <cell r="G179">
            <v>3</v>
          </cell>
          <cell r="H179">
            <v>32</v>
          </cell>
          <cell r="I179">
            <v>114</v>
          </cell>
        </row>
        <row r="180">
          <cell r="A180" t="str">
            <v>CFL-Triple142Electronic</v>
          </cell>
          <cell r="B180" t="str">
            <v>CFL-Triple</v>
          </cell>
          <cell r="C180" t="str">
            <v>CFTR42/1</v>
          </cell>
          <cell r="D180" t="str">
            <v>CFTR42W</v>
          </cell>
          <cell r="E180" t="str">
            <v>Compact Fluorescent, triple-tube (1) 42W lamp</v>
          </cell>
          <cell r="F180" t="str">
            <v>Electronic</v>
          </cell>
          <cell r="G180">
            <v>1</v>
          </cell>
          <cell r="H180">
            <v>42</v>
          </cell>
          <cell r="I180">
            <v>48</v>
          </cell>
        </row>
        <row r="181">
          <cell r="A181" t="str">
            <v>CFL-Triple242Electronic</v>
          </cell>
          <cell r="B181" t="str">
            <v>CFL-Triple</v>
          </cell>
          <cell r="C181" t="str">
            <v>CFTR42/2</v>
          </cell>
          <cell r="D181" t="str">
            <v>CFTR42W</v>
          </cell>
          <cell r="E181" t="str">
            <v>Compact Fluorescent, triple-tube (2) 42W lamp</v>
          </cell>
          <cell r="F181" t="str">
            <v>Electronic</v>
          </cell>
          <cell r="G181">
            <v>2</v>
          </cell>
          <cell r="H181">
            <v>42</v>
          </cell>
          <cell r="I181">
            <v>100</v>
          </cell>
        </row>
        <row r="182">
          <cell r="A182" t="str">
            <v>CFL-Triple157Electronic</v>
          </cell>
          <cell r="B182" t="str">
            <v>CFL-Triple</v>
          </cell>
          <cell r="C182" t="str">
            <v>CFTR57/1</v>
          </cell>
          <cell r="D182" t="str">
            <v>CFTR57W</v>
          </cell>
          <cell r="E182" t="str">
            <v>Compact Fluorescent, triple-tube (1) 57W lamp</v>
          </cell>
          <cell r="F182" t="str">
            <v>Electronic</v>
          </cell>
          <cell r="G182">
            <v>1</v>
          </cell>
          <cell r="H182">
            <v>57</v>
          </cell>
          <cell r="I182">
            <v>58</v>
          </cell>
        </row>
        <row r="183">
          <cell r="A183" t="str">
            <v>CFL-Triple257Electronic</v>
          </cell>
          <cell r="B183" t="str">
            <v>CFL-Triple</v>
          </cell>
          <cell r="C183" t="str">
            <v>CFTR57/2</v>
          </cell>
          <cell r="D183" t="str">
            <v>CFTR57W</v>
          </cell>
          <cell r="E183" t="str">
            <v>Compact Fluorescent, triple-tube (2) 57W lamp</v>
          </cell>
          <cell r="F183" t="str">
            <v>Electronic</v>
          </cell>
          <cell r="G183">
            <v>2</v>
          </cell>
          <cell r="H183">
            <v>57</v>
          </cell>
          <cell r="I183">
            <v>127</v>
          </cell>
        </row>
        <row r="184">
          <cell r="A184" t="str">
            <v>CFL-Triple170Electronic</v>
          </cell>
          <cell r="B184" t="str">
            <v>CFL-Triple</v>
          </cell>
          <cell r="C184" t="str">
            <v>CFTR70/1</v>
          </cell>
          <cell r="D184" t="str">
            <v>CFTR70W</v>
          </cell>
          <cell r="E184" t="str">
            <v>Compact Fluorescent, triple-tube (1) 70W lamp</v>
          </cell>
          <cell r="F184" t="str">
            <v>Electronic</v>
          </cell>
          <cell r="G184">
            <v>1</v>
          </cell>
          <cell r="H184">
            <v>70</v>
          </cell>
          <cell r="I184">
            <v>74</v>
          </cell>
        </row>
        <row r="185">
          <cell r="A185" t="str">
            <v>CFL-Triple270Electronic</v>
          </cell>
          <cell r="B185" t="str">
            <v>CFL-Triple</v>
          </cell>
          <cell r="C185" t="str">
            <v>CFTR70/2</v>
          </cell>
          <cell r="D185" t="str">
            <v>CFTR70W</v>
          </cell>
          <cell r="E185" t="str">
            <v>Compact Fluorescent, triple-tube (2) 70W lamp</v>
          </cell>
          <cell r="F185" t="str">
            <v>Electronic</v>
          </cell>
          <cell r="G185">
            <v>2</v>
          </cell>
          <cell r="H185">
            <v>70</v>
          </cell>
          <cell r="I185">
            <v>154</v>
          </cell>
        </row>
        <row r="186">
          <cell r="A186" t="str">
            <v>Ceramic Metal Halide1100</v>
          </cell>
          <cell r="B186" t="str">
            <v>Ceramic Metal Halide</v>
          </cell>
          <cell r="C186" t="str">
            <v>CMH100/1</v>
          </cell>
          <cell r="D186" t="str">
            <v>MH100</v>
          </cell>
          <cell r="E186" t="str">
            <v>Ceramic Metal Halide, (1) 100W lamp</v>
          </cell>
          <cell r="G186">
            <v>1</v>
          </cell>
          <cell r="H186">
            <v>100</v>
          </cell>
          <cell r="I186">
            <v>111</v>
          </cell>
        </row>
        <row r="187">
          <cell r="A187" t="str">
            <v>Ceramic Metal Halide1150</v>
          </cell>
          <cell r="B187" t="str">
            <v>Ceramic Metal Halide</v>
          </cell>
          <cell r="C187" t="str">
            <v>CMH150/1</v>
          </cell>
          <cell r="D187" t="str">
            <v>MH150</v>
          </cell>
          <cell r="E187" t="str">
            <v>Ceramic Metal Halide, (1) 150W lamp</v>
          </cell>
          <cell r="G187">
            <v>1</v>
          </cell>
          <cell r="H187">
            <v>150</v>
          </cell>
          <cell r="I187">
            <v>162</v>
          </cell>
        </row>
        <row r="188">
          <cell r="A188" t="str">
            <v>Ceramic Metal Halide120</v>
          </cell>
          <cell r="B188" t="str">
            <v>Ceramic Metal Halide</v>
          </cell>
          <cell r="C188" t="str">
            <v>CMH20/1</v>
          </cell>
          <cell r="D188" t="str">
            <v>MH20</v>
          </cell>
          <cell r="E188" t="str">
            <v>Ceramic Metal Halide, (1) 20W lamp</v>
          </cell>
          <cell r="G188">
            <v>1</v>
          </cell>
          <cell r="H188">
            <v>20</v>
          </cell>
          <cell r="I188">
            <v>26</v>
          </cell>
        </row>
        <row r="189">
          <cell r="A189" t="str">
            <v>Ceramic Metal Halide1210</v>
          </cell>
          <cell r="B189" t="str">
            <v>Ceramic Metal Halide</v>
          </cell>
          <cell r="C189" t="str">
            <v>CMH210/1</v>
          </cell>
          <cell r="D189" t="str">
            <v>MH20</v>
          </cell>
          <cell r="E189" t="str">
            <v>Ceramic Metal Halide, (1) 210W lamp</v>
          </cell>
          <cell r="G189">
            <v>1</v>
          </cell>
          <cell r="H189">
            <v>210</v>
          </cell>
          <cell r="I189">
            <v>227</v>
          </cell>
        </row>
        <row r="190">
          <cell r="A190" t="str">
            <v>Ceramic Metal Halide135</v>
          </cell>
          <cell r="B190" t="str">
            <v>Ceramic Metal Halide</v>
          </cell>
          <cell r="C190" t="str">
            <v>CMH35/1</v>
          </cell>
          <cell r="D190" t="str">
            <v>MH35</v>
          </cell>
          <cell r="E190" t="str">
            <v>Ceramic Metal Halide, (1) 35W lamp</v>
          </cell>
          <cell r="G190">
            <v>1</v>
          </cell>
          <cell r="H190">
            <v>35</v>
          </cell>
          <cell r="I190">
            <v>44</v>
          </cell>
        </row>
        <row r="191">
          <cell r="A191" t="str">
            <v>Ceramic Metal Halide139</v>
          </cell>
          <cell r="B191" t="str">
            <v>Ceramic Metal Halide</v>
          </cell>
          <cell r="C191" t="str">
            <v>CMH39/1</v>
          </cell>
          <cell r="D191" t="str">
            <v>MH39</v>
          </cell>
          <cell r="E191" t="str">
            <v>Ceramic Metal Halide, (1) 39W lamp</v>
          </cell>
          <cell r="G191">
            <v>1</v>
          </cell>
          <cell r="H191">
            <v>39</v>
          </cell>
          <cell r="I191">
            <v>47</v>
          </cell>
        </row>
        <row r="192">
          <cell r="A192" t="str">
            <v>Ceramic Metal Halide150</v>
          </cell>
          <cell r="B192" t="str">
            <v>Ceramic Metal Halide</v>
          </cell>
          <cell r="C192" t="str">
            <v>CMH50/1</v>
          </cell>
          <cell r="D192" t="str">
            <v>MH50</v>
          </cell>
          <cell r="E192" t="str">
            <v>Ceramic Metal Halide, (1) 50W lamp</v>
          </cell>
          <cell r="G192">
            <v>1</v>
          </cell>
          <cell r="H192">
            <v>50</v>
          </cell>
          <cell r="I192">
            <v>60</v>
          </cell>
        </row>
        <row r="193">
          <cell r="A193" t="str">
            <v>Ceramic Metal Halide175</v>
          </cell>
          <cell r="B193" t="str">
            <v>Ceramic Metal Halide</v>
          </cell>
          <cell r="C193" t="str">
            <v>CMH75/1</v>
          </cell>
          <cell r="D193" t="str">
            <v>MH75</v>
          </cell>
          <cell r="E193" t="str">
            <v>Ceramic Metal Halide, (1) 75W lamp</v>
          </cell>
          <cell r="G193">
            <v>1</v>
          </cell>
          <cell r="H193">
            <v>75</v>
          </cell>
          <cell r="I193">
            <v>80</v>
          </cell>
        </row>
        <row r="194">
          <cell r="A194" t="str">
            <v>Ceramic Metal Halide125</v>
          </cell>
          <cell r="B194" t="str">
            <v>Ceramic Metal Halide</v>
          </cell>
          <cell r="C194" t="str">
            <v>CMHS25/1</v>
          </cell>
          <cell r="D194" t="str">
            <v>MH25</v>
          </cell>
          <cell r="E194" t="str">
            <v>Ceramic Metal Halide, (1) 25W screw-in lamp</v>
          </cell>
          <cell r="G194">
            <v>1</v>
          </cell>
          <cell r="H194">
            <v>25</v>
          </cell>
          <cell r="I194">
            <v>25</v>
          </cell>
        </row>
        <row r="195">
          <cell r="A195" t="str">
            <v>EXIT-Fluor15Mag-STD</v>
          </cell>
          <cell r="B195" t="str">
            <v>EXIT-Fluor</v>
          </cell>
          <cell r="C195" t="str">
            <v>ECF5/1</v>
          </cell>
          <cell r="D195" t="str">
            <v>CFT5W</v>
          </cell>
          <cell r="E195" t="str">
            <v>EXIT Compact Fluorescent, (1) 5W lamp</v>
          </cell>
          <cell r="F195" t="str">
            <v>Mag-STD</v>
          </cell>
          <cell r="G195">
            <v>1</v>
          </cell>
          <cell r="H195">
            <v>5</v>
          </cell>
          <cell r="I195">
            <v>9</v>
          </cell>
        </row>
        <row r="196">
          <cell r="A196" t="str">
            <v>EXIT-Fluor25Mag-STD</v>
          </cell>
          <cell r="B196" t="str">
            <v>EXIT-Fluor</v>
          </cell>
          <cell r="C196" t="str">
            <v>ECF5/2</v>
          </cell>
          <cell r="D196" t="str">
            <v>CFT5W</v>
          </cell>
          <cell r="E196" t="str">
            <v>EXIT Compact Fluorescent, (2) 5W lamp</v>
          </cell>
          <cell r="F196" t="str">
            <v>Mag-STD</v>
          </cell>
          <cell r="G196">
            <v>2</v>
          </cell>
          <cell r="H196">
            <v>5</v>
          </cell>
          <cell r="I196">
            <v>20</v>
          </cell>
        </row>
        <row r="197">
          <cell r="A197" t="str">
            <v>EXIT-Fluor17Mag-STD</v>
          </cell>
          <cell r="B197" t="str">
            <v>EXIT-Fluor</v>
          </cell>
          <cell r="C197" t="str">
            <v>ECF7/1</v>
          </cell>
          <cell r="D197" t="str">
            <v>CFT7W</v>
          </cell>
          <cell r="E197" t="str">
            <v>EXIT Compact Fluorescent, (1) 7W lamp</v>
          </cell>
          <cell r="F197" t="str">
            <v>Mag-STD</v>
          </cell>
          <cell r="G197">
            <v>1</v>
          </cell>
          <cell r="H197">
            <v>7</v>
          </cell>
          <cell r="I197">
            <v>10</v>
          </cell>
        </row>
        <row r="198">
          <cell r="A198" t="str">
            <v>EXIT-Fluor27Mag-STD</v>
          </cell>
          <cell r="B198" t="str">
            <v>EXIT-Fluor</v>
          </cell>
          <cell r="C198" t="str">
            <v>ECF7/2</v>
          </cell>
          <cell r="D198" t="str">
            <v>CFT7W</v>
          </cell>
          <cell r="E198" t="str">
            <v>EXIT Compact Fluorescent, (2) 7W lamp</v>
          </cell>
          <cell r="F198" t="str">
            <v>Mag-STD</v>
          </cell>
          <cell r="G198">
            <v>2</v>
          </cell>
          <cell r="H198">
            <v>7</v>
          </cell>
          <cell r="I198">
            <v>21</v>
          </cell>
        </row>
        <row r="199">
          <cell r="A199" t="str">
            <v>EXIT-Fluor18Mag-STD</v>
          </cell>
          <cell r="B199" t="str">
            <v>EXIT-Fluor</v>
          </cell>
          <cell r="C199" t="str">
            <v>ECF8/1</v>
          </cell>
          <cell r="D199" t="str">
            <v>F8T5</v>
          </cell>
          <cell r="E199" t="str">
            <v>EXIT T5 Fluorescent, (1) 8W lamp</v>
          </cell>
          <cell r="F199" t="str">
            <v>Mag-STD</v>
          </cell>
          <cell r="G199">
            <v>1</v>
          </cell>
          <cell r="H199">
            <v>8</v>
          </cell>
          <cell r="I199">
            <v>12</v>
          </cell>
        </row>
        <row r="200">
          <cell r="A200" t="str">
            <v>EXIT-Fluor28Mag-STD</v>
          </cell>
          <cell r="B200" t="str">
            <v>EXIT-Fluor</v>
          </cell>
          <cell r="C200" t="str">
            <v>ECF8/2</v>
          </cell>
          <cell r="D200" t="str">
            <v>F8T5</v>
          </cell>
          <cell r="E200" t="str">
            <v>EXIT T5 Fluorescent, (2) 8W lamp</v>
          </cell>
          <cell r="F200" t="str">
            <v>Mag-STD</v>
          </cell>
          <cell r="G200">
            <v>2</v>
          </cell>
          <cell r="H200">
            <v>8</v>
          </cell>
          <cell r="I200">
            <v>24</v>
          </cell>
        </row>
        <row r="201">
          <cell r="A201" t="str">
            <v>EXIT-Fluor19Mag-STD</v>
          </cell>
          <cell r="B201" t="str">
            <v>EXIT-Fluor</v>
          </cell>
          <cell r="C201" t="str">
            <v>ECF9/1</v>
          </cell>
          <cell r="D201" t="str">
            <v>CFT9W</v>
          </cell>
          <cell r="E201" t="str">
            <v>EXIT Compact Fluorescent, (1) 9W lamp</v>
          </cell>
          <cell r="F201" t="str">
            <v>Mag-STD</v>
          </cell>
          <cell r="G201">
            <v>1</v>
          </cell>
          <cell r="H201">
            <v>9</v>
          </cell>
          <cell r="I201">
            <v>12</v>
          </cell>
        </row>
        <row r="202">
          <cell r="A202" t="str">
            <v>EXIT-Fluor29Mag-STD</v>
          </cell>
          <cell r="B202" t="str">
            <v>EXIT-Fluor</v>
          </cell>
          <cell r="C202" t="str">
            <v>ECF9/2</v>
          </cell>
          <cell r="D202" t="str">
            <v>CFT9W</v>
          </cell>
          <cell r="E202" t="str">
            <v>EXIT Compact Fluorescent, (2) 9W lamp</v>
          </cell>
          <cell r="F202" t="str">
            <v>Mag-STD</v>
          </cell>
          <cell r="G202">
            <v>2</v>
          </cell>
          <cell r="H202">
            <v>9</v>
          </cell>
          <cell r="I202">
            <v>20</v>
          </cell>
        </row>
        <row r="203">
          <cell r="A203" t="str">
            <v>EXIT-Incan210</v>
          </cell>
          <cell r="B203" t="str">
            <v>EXIT-Incan</v>
          </cell>
          <cell r="C203" t="str">
            <v>EI10/2</v>
          </cell>
          <cell r="D203" t="str">
            <v>I10</v>
          </cell>
          <cell r="E203" t="str">
            <v>EXIT Incandescent, (2) 10W lamp</v>
          </cell>
          <cell r="G203">
            <v>2</v>
          </cell>
          <cell r="H203">
            <v>10</v>
          </cell>
          <cell r="I203">
            <v>20</v>
          </cell>
        </row>
        <row r="204">
          <cell r="A204" t="str">
            <v>EXIT-Incan115</v>
          </cell>
          <cell r="B204" t="str">
            <v>EXIT-Incan</v>
          </cell>
          <cell r="C204" t="str">
            <v>EI15/1</v>
          </cell>
          <cell r="D204" t="str">
            <v>I15</v>
          </cell>
          <cell r="E204" t="str">
            <v>EXIT Incandescent, (1) 15W lamp</v>
          </cell>
          <cell r="G204">
            <v>1</v>
          </cell>
          <cell r="H204">
            <v>15</v>
          </cell>
          <cell r="I204">
            <v>15</v>
          </cell>
        </row>
        <row r="205">
          <cell r="A205" t="str">
            <v>EXIT-Incan215</v>
          </cell>
          <cell r="B205" t="str">
            <v>EXIT-Incan</v>
          </cell>
          <cell r="C205" t="str">
            <v>EI15/2</v>
          </cell>
          <cell r="D205" t="str">
            <v>I15</v>
          </cell>
          <cell r="E205" t="str">
            <v>EXIT Incandescent, (2) 15W lamp</v>
          </cell>
          <cell r="G205">
            <v>2</v>
          </cell>
          <cell r="H205">
            <v>15</v>
          </cell>
          <cell r="I205">
            <v>30</v>
          </cell>
        </row>
        <row r="206">
          <cell r="A206" t="str">
            <v>EXIT-Incan120</v>
          </cell>
          <cell r="B206" t="str">
            <v>EXIT-Incan</v>
          </cell>
          <cell r="C206" t="str">
            <v>EI20/1</v>
          </cell>
          <cell r="D206" t="str">
            <v>I20</v>
          </cell>
          <cell r="E206" t="str">
            <v>EXIT Incandescent, (1) 20W lamp</v>
          </cell>
          <cell r="G206">
            <v>1</v>
          </cell>
          <cell r="H206">
            <v>20</v>
          </cell>
          <cell r="I206">
            <v>20</v>
          </cell>
        </row>
        <row r="207">
          <cell r="A207" t="str">
            <v>EXIT-Incan220</v>
          </cell>
          <cell r="B207" t="str">
            <v>EXIT-Incan</v>
          </cell>
          <cell r="C207" t="str">
            <v>EI20/2</v>
          </cell>
          <cell r="D207" t="str">
            <v>I20</v>
          </cell>
          <cell r="E207" t="str">
            <v>EXIT Incandescent, (2) 20W lamp</v>
          </cell>
          <cell r="G207">
            <v>2</v>
          </cell>
          <cell r="H207">
            <v>20</v>
          </cell>
          <cell r="I207">
            <v>40</v>
          </cell>
        </row>
        <row r="208">
          <cell r="A208" t="str">
            <v>EXIT-Incan125</v>
          </cell>
          <cell r="B208" t="str">
            <v>EXIT-Incan</v>
          </cell>
          <cell r="C208" t="str">
            <v>EI25/1</v>
          </cell>
          <cell r="D208" t="str">
            <v>I25</v>
          </cell>
          <cell r="E208" t="str">
            <v>EXIT Incandescent, (1) 25W lamp</v>
          </cell>
          <cell r="G208">
            <v>1</v>
          </cell>
          <cell r="H208">
            <v>25</v>
          </cell>
          <cell r="I208">
            <v>25</v>
          </cell>
        </row>
        <row r="209">
          <cell r="A209" t="str">
            <v>EXIT-Incan225</v>
          </cell>
          <cell r="B209" t="str">
            <v>EXIT-Incan</v>
          </cell>
          <cell r="C209" t="str">
            <v>EI25/2</v>
          </cell>
          <cell r="D209" t="str">
            <v>I25</v>
          </cell>
          <cell r="E209" t="str">
            <v>EXIT Incandescent, (2) 25W lamp</v>
          </cell>
          <cell r="G209">
            <v>2</v>
          </cell>
          <cell r="H209">
            <v>25</v>
          </cell>
          <cell r="I209">
            <v>50</v>
          </cell>
        </row>
        <row r="210">
          <cell r="A210" t="str">
            <v>EXIT-Incan134</v>
          </cell>
          <cell r="B210" t="str">
            <v>EXIT-Incan</v>
          </cell>
          <cell r="C210" t="str">
            <v>EI34/1</v>
          </cell>
          <cell r="D210" t="str">
            <v>I34</v>
          </cell>
          <cell r="E210" t="str">
            <v>EXIT Incandescent, (1) 34W lamp</v>
          </cell>
          <cell r="G210">
            <v>1</v>
          </cell>
          <cell r="H210">
            <v>34</v>
          </cell>
          <cell r="I210">
            <v>34</v>
          </cell>
        </row>
        <row r="211">
          <cell r="A211" t="str">
            <v>EXIT-Incan234</v>
          </cell>
          <cell r="B211" t="str">
            <v>EXIT-Incan</v>
          </cell>
          <cell r="C211" t="str">
            <v>EI34/2</v>
          </cell>
          <cell r="D211" t="str">
            <v>I34</v>
          </cell>
          <cell r="E211" t="str">
            <v>EXIT Incandescent, (2) 34W lamp</v>
          </cell>
          <cell r="G211">
            <v>2</v>
          </cell>
          <cell r="H211">
            <v>34</v>
          </cell>
          <cell r="I211">
            <v>68</v>
          </cell>
        </row>
        <row r="212">
          <cell r="A212" t="str">
            <v>EXIT-Incan136</v>
          </cell>
          <cell r="B212" t="str">
            <v>EXIT-Incan</v>
          </cell>
          <cell r="C212" t="str">
            <v>EI36/1</v>
          </cell>
          <cell r="D212" t="str">
            <v>I36</v>
          </cell>
          <cell r="E212" t="str">
            <v>EXIT Incandescent, (1) 36W lamp</v>
          </cell>
          <cell r="G212">
            <v>1</v>
          </cell>
          <cell r="H212">
            <v>36</v>
          </cell>
          <cell r="I212">
            <v>36</v>
          </cell>
        </row>
        <row r="213">
          <cell r="A213" t="str">
            <v>EXIT-Incan140</v>
          </cell>
          <cell r="B213" t="str">
            <v>EXIT-Incan</v>
          </cell>
          <cell r="C213" t="str">
            <v>EI40/1</v>
          </cell>
          <cell r="D213" t="str">
            <v>I40</v>
          </cell>
          <cell r="E213" t="str">
            <v>EXIT Incandescent, (1) 40W lamp</v>
          </cell>
          <cell r="G213">
            <v>1</v>
          </cell>
          <cell r="H213">
            <v>40</v>
          </cell>
          <cell r="I213">
            <v>40</v>
          </cell>
        </row>
        <row r="214">
          <cell r="A214" t="str">
            <v>EXIT-Incan240</v>
          </cell>
          <cell r="B214" t="str">
            <v>EXIT-Incan</v>
          </cell>
          <cell r="C214" t="str">
            <v>EI40/2</v>
          </cell>
          <cell r="D214" t="str">
            <v>I40</v>
          </cell>
          <cell r="E214" t="str">
            <v>EXIT Incandescent, (2) 40W lamp</v>
          </cell>
          <cell r="G214">
            <v>2</v>
          </cell>
          <cell r="H214">
            <v>40</v>
          </cell>
          <cell r="I214">
            <v>80</v>
          </cell>
        </row>
        <row r="215">
          <cell r="A215" t="str">
            <v>EXIT-Incan15</v>
          </cell>
          <cell r="B215" t="str">
            <v>EXIT-Incan</v>
          </cell>
          <cell r="C215" t="str">
            <v>EI5/1</v>
          </cell>
          <cell r="D215" t="str">
            <v>I5</v>
          </cell>
          <cell r="E215" t="str">
            <v>EXIT Incandescent, (1) 5W lamp</v>
          </cell>
          <cell r="G215">
            <v>1</v>
          </cell>
          <cell r="H215">
            <v>5</v>
          </cell>
          <cell r="I215">
            <v>5</v>
          </cell>
        </row>
        <row r="216">
          <cell r="A216" t="str">
            <v>EXIT-Incan25</v>
          </cell>
          <cell r="B216" t="str">
            <v>EXIT-Incan</v>
          </cell>
          <cell r="C216" t="str">
            <v>EI5/2</v>
          </cell>
          <cell r="D216" t="str">
            <v>I5</v>
          </cell>
          <cell r="E216" t="str">
            <v>EXIT Incandescent, (2) 5W lamp</v>
          </cell>
          <cell r="G216">
            <v>2</v>
          </cell>
          <cell r="H216">
            <v>5</v>
          </cell>
          <cell r="I216">
            <v>10</v>
          </cell>
        </row>
        <row r="217">
          <cell r="A217" t="str">
            <v>EXIT-Incan150</v>
          </cell>
          <cell r="B217" t="str">
            <v>EXIT-Incan</v>
          </cell>
          <cell r="C217" t="str">
            <v>EI50/1</v>
          </cell>
          <cell r="D217" t="str">
            <v>I50</v>
          </cell>
          <cell r="E217" t="str">
            <v>EXIT Incandescent, (1) 50W lamp</v>
          </cell>
          <cell r="G217">
            <v>1</v>
          </cell>
          <cell r="H217">
            <v>50</v>
          </cell>
          <cell r="I217">
            <v>50</v>
          </cell>
        </row>
        <row r="218">
          <cell r="A218" t="str">
            <v>EXIT-Incan250</v>
          </cell>
          <cell r="B218" t="str">
            <v>EXIT-Incan</v>
          </cell>
          <cell r="C218" t="str">
            <v>EI50/2</v>
          </cell>
          <cell r="D218" t="str">
            <v>I50</v>
          </cell>
          <cell r="E218" t="str">
            <v>EXIT Incandescent, (2) 50W lamp</v>
          </cell>
          <cell r="G218">
            <v>2</v>
          </cell>
          <cell r="H218">
            <v>50</v>
          </cell>
          <cell r="I218">
            <v>100</v>
          </cell>
        </row>
        <row r="219">
          <cell r="A219" t="str">
            <v>EXIT-Incan17.5</v>
          </cell>
          <cell r="B219" t="str">
            <v>EXIT-Incan</v>
          </cell>
          <cell r="C219" t="str">
            <v>EI7.5/1</v>
          </cell>
          <cell r="D219" t="str">
            <v>I7.5</v>
          </cell>
          <cell r="E219" t="str">
            <v>EXIT Tungsten, (1) 7.5 W lamp</v>
          </cell>
          <cell r="G219">
            <v>1</v>
          </cell>
          <cell r="H219">
            <v>7.5</v>
          </cell>
          <cell r="I219">
            <v>8</v>
          </cell>
        </row>
        <row r="220">
          <cell r="A220" t="str">
            <v>EXIT-Incan27.5</v>
          </cell>
          <cell r="B220" t="str">
            <v>EXIT-Incan</v>
          </cell>
          <cell r="C220" t="str">
            <v>EI7.5/2</v>
          </cell>
          <cell r="D220" t="str">
            <v>I7.5</v>
          </cell>
          <cell r="E220" t="str">
            <v>EXIT Tungsten, (2) 7.5 W lamp</v>
          </cell>
          <cell r="G220">
            <v>2</v>
          </cell>
          <cell r="H220">
            <v>7.5</v>
          </cell>
          <cell r="I220">
            <v>15</v>
          </cell>
        </row>
        <row r="221">
          <cell r="A221" t="str">
            <v>EXIT-LED10.5</v>
          </cell>
          <cell r="B221" t="str">
            <v>EXIT-LED</v>
          </cell>
          <cell r="C221" t="str">
            <v>LED0.5/1</v>
          </cell>
          <cell r="D221" t="str">
            <v>LED0.5W</v>
          </cell>
          <cell r="E221" t="str">
            <v>EXIT Light Emitting Diode, (1) 0.5W lamp, Single Sided</v>
          </cell>
          <cell r="G221">
            <v>1</v>
          </cell>
          <cell r="H221">
            <v>0.5</v>
          </cell>
          <cell r="I221">
            <v>0.5</v>
          </cell>
        </row>
        <row r="222">
          <cell r="A222" t="str">
            <v>EXIT-LED20.5</v>
          </cell>
          <cell r="B222" t="str">
            <v>EXIT-LED</v>
          </cell>
          <cell r="C222" t="str">
            <v>LED0.5/2</v>
          </cell>
          <cell r="D222" t="str">
            <v>LED0.5W</v>
          </cell>
          <cell r="E222" t="str">
            <v>EXIT Light Emitting Diode, (2) 0.5W lamp, Dual Sided</v>
          </cell>
          <cell r="G222">
            <v>2</v>
          </cell>
          <cell r="H222">
            <v>0.5</v>
          </cell>
          <cell r="I222">
            <v>1</v>
          </cell>
        </row>
        <row r="223">
          <cell r="A223" t="str">
            <v>EXIT-LED11</v>
          </cell>
          <cell r="B223" t="str">
            <v>EXIT-LED</v>
          </cell>
          <cell r="C223" t="str">
            <v>LED1.0/1</v>
          </cell>
          <cell r="D223" t="str">
            <v>LED1.0W</v>
          </cell>
          <cell r="E223" t="str">
            <v>EXIT Light Emitting Diode, (1) 1.0W lamp, Single Sided</v>
          </cell>
          <cell r="G223">
            <v>1</v>
          </cell>
          <cell r="H223">
            <v>1</v>
          </cell>
          <cell r="I223">
            <v>1</v>
          </cell>
        </row>
        <row r="224">
          <cell r="A224" t="str">
            <v>EXIT-LED11.5</v>
          </cell>
          <cell r="B224" t="str">
            <v>EXIT-LED</v>
          </cell>
          <cell r="C224" t="str">
            <v>LED1.5/1</v>
          </cell>
          <cell r="D224" t="str">
            <v>LED1.5W</v>
          </cell>
          <cell r="E224" t="str">
            <v>EXIT Light Emitting Diode, (1) 1.5W lamp, Single Sided</v>
          </cell>
          <cell r="G224">
            <v>1</v>
          </cell>
          <cell r="H224">
            <v>1.5</v>
          </cell>
          <cell r="I224">
            <v>1.5</v>
          </cell>
        </row>
        <row r="225">
          <cell r="A225" t="str">
            <v>EXIT-LED21.5</v>
          </cell>
          <cell r="B225" t="str">
            <v>EXIT-LED</v>
          </cell>
          <cell r="C225" t="str">
            <v>LED1.5/2</v>
          </cell>
          <cell r="D225" t="str">
            <v>LED1.5W</v>
          </cell>
          <cell r="E225" t="str">
            <v>EXIT Light Emitting Diode, (2) 1.5W lamp, Dual Sided</v>
          </cell>
          <cell r="G225">
            <v>2</v>
          </cell>
          <cell r="H225">
            <v>1.5</v>
          </cell>
          <cell r="I225">
            <v>3</v>
          </cell>
        </row>
        <row r="226">
          <cell r="A226" t="str">
            <v>EXIT-LED110.5</v>
          </cell>
          <cell r="B226" t="str">
            <v>EXIT-LED</v>
          </cell>
          <cell r="C226" t="str">
            <v>LED105/1</v>
          </cell>
          <cell r="D226" t="str">
            <v>LED10.5W</v>
          </cell>
          <cell r="E226" t="str">
            <v>EXIT Light Emitting Diode, (1) 10.5W lamp, Single Sided</v>
          </cell>
          <cell r="G226">
            <v>1</v>
          </cell>
          <cell r="H226">
            <v>10.5</v>
          </cell>
          <cell r="I226">
            <v>10.5</v>
          </cell>
        </row>
        <row r="227">
          <cell r="A227" t="str">
            <v>EXIT-LED210.5</v>
          </cell>
          <cell r="B227" t="str">
            <v>EXIT-LED</v>
          </cell>
          <cell r="C227" t="str">
            <v>LED10.52</v>
          </cell>
          <cell r="D227" t="str">
            <v>LED10.5W</v>
          </cell>
          <cell r="E227" t="str">
            <v>EXIT Light Emitting Diode, (2) 10.5W lamp, Dual Sided</v>
          </cell>
          <cell r="G227">
            <v>2</v>
          </cell>
          <cell r="H227">
            <v>10.5</v>
          </cell>
          <cell r="I227">
            <v>21</v>
          </cell>
        </row>
        <row r="228">
          <cell r="A228" t="str">
            <v>EXIT-LED12</v>
          </cell>
          <cell r="B228" t="str">
            <v>EXIT-LED</v>
          </cell>
          <cell r="C228" t="str">
            <v>LED2/1</v>
          </cell>
          <cell r="D228" t="str">
            <v>LED2W</v>
          </cell>
          <cell r="E228" t="str">
            <v>EXIT Light Emitting Diode, (1) 2W lamp, Single Sided</v>
          </cell>
          <cell r="G228">
            <v>1</v>
          </cell>
          <cell r="H228">
            <v>2</v>
          </cell>
          <cell r="I228">
            <v>2</v>
          </cell>
        </row>
        <row r="229">
          <cell r="A229" t="str">
            <v>EXIT-LED22</v>
          </cell>
          <cell r="B229" t="str">
            <v>EXIT-LED</v>
          </cell>
          <cell r="C229" t="str">
            <v>LED2/2</v>
          </cell>
          <cell r="D229" t="str">
            <v>LED2W</v>
          </cell>
          <cell r="E229" t="str">
            <v>EXIT Light Emitting Diode, (2) 2W lamp, Dual Sided</v>
          </cell>
          <cell r="G229">
            <v>2</v>
          </cell>
          <cell r="H229">
            <v>2</v>
          </cell>
          <cell r="I229">
            <v>4</v>
          </cell>
        </row>
        <row r="230">
          <cell r="A230" t="str">
            <v>EXIT-LED13</v>
          </cell>
          <cell r="B230" t="str">
            <v>EXIT-LED</v>
          </cell>
          <cell r="C230" t="str">
            <v>LED3/1</v>
          </cell>
          <cell r="D230" t="str">
            <v>LED3W</v>
          </cell>
          <cell r="E230" t="str">
            <v>EXIT Light Emitting Diode, (1) 3W lamp, Single Sided</v>
          </cell>
          <cell r="G230">
            <v>1</v>
          </cell>
          <cell r="H230">
            <v>3</v>
          </cell>
          <cell r="I230">
            <v>3</v>
          </cell>
        </row>
        <row r="231">
          <cell r="A231" t="str">
            <v>EXIT-LED23</v>
          </cell>
          <cell r="B231" t="str">
            <v>EXIT-LED</v>
          </cell>
          <cell r="C231" t="str">
            <v>LED3/2</v>
          </cell>
          <cell r="D231" t="str">
            <v>LED3W</v>
          </cell>
          <cell r="E231" t="str">
            <v>EXIT Light Emitting Diode, (2) 3W lamp, Dual Sided</v>
          </cell>
          <cell r="G231">
            <v>2</v>
          </cell>
          <cell r="H231">
            <v>3</v>
          </cell>
          <cell r="I231">
            <v>6</v>
          </cell>
        </row>
        <row r="232">
          <cell r="A232" t="str">
            <v>EXIT-LED14</v>
          </cell>
          <cell r="B232" t="str">
            <v>EXIT-LED</v>
          </cell>
          <cell r="C232" t="str">
            <v>LED4/1</v>
          </cell>
          <cell r="D232" t="str">
            <v>LED4W</v>
          </cell>
          <cell r="E232" t="str">
            <v>EXIT Light Emitting Diode, (1) 4W lamp, Single Sided</v>
          </cell>
          <cell r="G232">
            <v>1</v>
          </cell>
          <cell r="H232">
            <v>4</v>
          </cell>
          <cell r="I232">
            <v>4</v>
          </cell>
        </row>
        <row r="233">
          <cell r="A233" t="str">
            <v>EXIT-LED15</v>
          </cell>
          <cell r="B233" t="str">
            <v>EXIT-LED</v>
          </cell>
          <cell r="C233" t="str">
            <v>LED5/1</v>
          </cell>
          <cell r="D233" t="str">
            <v>LED5W</v>
          </cell>
          <cell r="E233" t="str">
            <v>EXIT Light Emitting Diode, (1) 5W lamp, Single Sided</v>
          </cell>
          <cell r="G233">
            <v>1</v>
          </cell>
          <cell r="H233">
            <v>5</v>
          </cell>
          <cell r="I233">
            <v>5</v>
          </cell>
        </row>
        <row r="234">
          <cell r="A234" t="str">
            <v>EXIT-LED25</v>
          </cell>
          <cell r="B234" t="str">
            <v>EXIT-LED</v>
          </cell>
          <cell r="C234" t="str">
            <v>LED5/2</v>
          </cell>
          <cell r="D234" t="str">
            <v>LED5W</v>
          </cell>
          <cell r="E234" t="str">
            <v>EXIT Light Emitting Diode, (2) 5W lamp, Dual Sided</v>
          </cell>
          <cell r="G234">
            <v>2</v>
          </cell>
          <cell r="H234">
            <v>5</v>
          </cell>
          <cell r="I234">
            <v>10</v>
          </cell>
        </row>
        <row r="235">
          <cell r="A235" t="str">
            <v>EXIT-LED18</v>
          </cell>
          <cell r="B235" t="str">
            <v>EXIT-LED</v>
          </cell>
          <cell r="C235" t="str">
            <v>LED8/1</v>
          </cell>
          <cell r="D235" t="str">
            <v>LED8W</v>
          </cell>
          <cell r="E235" t="str">
            <v>EXIT Light Emitting Diode, (1) 8W lamp, Single Sided</v>
          </cell>
          <cell r="G235">
            <v>1</v>
          </cell>
          <cell r="H235">
            <v>8</v>
          </cell>
          <cell r="I235">
            <v>8</v>
          </cell>
        </row>
        <row r="236">
          <cell r="A236" t="str">
            <v>EXIT-LED28</v>
          </cell>
          <cell r="B236" t="str">
            <v>EXIT-LED</v>
          </cell>
          <cell r="C236" t="str">
            <v>LED8/2</v>
          </cell>
          <cell r="D236" t="str">
            <v>LED8W</v>
          </cell>
          <cell r="E236" t="str">
            <v>EXIT Light Emitting Diode, (2) 8W lamp, Dual Sided</v>
          </cell>
          <cell r="G236">
            <v>2</v>
          </cell>
          <cell r="H236">
            <v>8</v>
          </cell>
          <cell r="I236">
            <v>16</v>
          </cell>
        </row>
        <row r="237">
          <cell r="A237" t="str">
            <v>Fluor 18"115Mag-STD</v>
          </cell>
          <cell r="B237" t="str">
            <v>Fluor 18"</v>
          </cell>
          <cell r="C237" t="str">
            <v>F1.51LS</v>
          </cell>
          <cell r="D237" t="str">
            <v>F15T8</v>
          </cell>
          <cell r="E237" t="str">
            <v>Fluorescent, (1) 18", T-8 lamp</v>
          </cell>
          <cell r="F237" t="str">
            <v>Mag-STD</v>
          </cell>
          <cell r="G237">
            <v>1</v>
          </cell>
          <cell r="H237">
            <v>15</v>
          </cell>
          <cell r="I237">
            <v>19</v>
          </cell>
        </row>
        <row r="238">
          <cell r="A238" t="str">
            <v>Fluor 18"115 T-12Mag-STD</v>
          </cell>
          <cell r="B238" t="str">
            <v>Fluor 18"</v>
          </cell>
          <cell r="C238" t="str">
            <v>F1.51SS</v>
          </cell>
          <cell r="D238" t="str">
            <v>F15T12</v>
          </cell>
          <cell r="E238" t="str">
            <v>Fluorescent, (1) 18", T-12 lamp</v>
          </cell>
          <cell r="F238" t="str">
            <v>Mag-STD</v>
          </cell>
          <cell r="G238">
            <v>1</v>
          </cell>
          <cell r="H238" t="str">
            <v>15 T-12</v>
          </cell>
          <cell r="I238">
            <v>19</v>
          </cell>
        </row>
        <row r="239">
          <cell r="A239" t="str">
            <v>Fluor 18"215Mag-STD</v>
          </cell>
          <cell r="B239" t="str">
            <v>Fluor 18"</v>
          </cell>
          <cell r="C239" t="str">
            <v>F1.52LS</v>
          </cell>
          <cell r="D239" t="str">
            <v>F15T8</v>
          </cell>
          <cell r="E239" t="str">
            <v>Fluorescent, (2) 18", T-8 lamp</v>
          </cell>
          <cell r="F239" t="str">
            <v>Mag-STD</v>
          </cell>
          <cell r="G239">
            <v>2</v>
          </cell>
          <cell r="H239">
            <v>15</v>
          </cell>
          <cell r="I239">
            <v>36</v>
          </cell>
        </row>
        <row r="240">
          <cell r="A240" t="str">
            <v>Fluor 18"215 T-12Mag-STD</v>
          </cell>
          <cell r="B240" t="str">
            <v>Fluor 18"</v>
          </cell>
          <cell r="C240" t="str">
            <v>F1.52SS</v>
          </cell>
          <cell r="D240" t="str">
            <v>F15T12</v>
          </cell>
          <cell r="E240" t="str">
            <v>Fluorescent, (2) 18", T-12 lamp</v>
          </cell>
          <cell r="F240" t="str">
            <v>Mag-STD</v>
          </cell>
          <cell r="G240">
            <v>2</v>
          </cell>
          <cell r="H240" t="str">
            <v>15 T-12</v>
          </cell>
          <cell r="I240">
            <v>36</v>
          </cell>
        </row>
        <row r="241">
          <cell r="A241" t="str">
            <v>Fluor 24"120 ESMag-STD</v>
          </cell>
          <cell r="B241" t="str">
            <v>Fluor 24"</v>
          </cell>
          <cell r="C241" t="str">
            <v>F21ES</v>
          </cell>
          <cell r="D241" t="str">
            <v>F20T12</v>
          </cell>
          <cell r="E241" t="str">
            <v>Fluorescent, (1) 24", ES lamp</v>
          </cell>
          <cell r="F241" t="str">
            <v>Mag-STD</v>
          </cell>
          <cell r="G241">
            <v>1</v>
          </cell>
          <cell r="H241" t="str">
            <v>20 ES</v>
          </cell>
          <cell r="I241">
            <v>37</v>
          </cell>
        </row>
        <row r="242">
          <cell r="A242" t="str">
            <v>Fluor 24"124Elec-Rapid Start NLO</v>
          </cell>
          <cell r="B242" t="str">
            <v>Fluor 24"</v>
          </cell>
          <cell r="C242" t="str">
            <v>F21GHL</v>
          </cell>
          <cell r="D242" t="str">
            <v>F24T5/HO</v>
          </cell>
          <cell r="E242" t="str">
            <v>Fluorescent, (1) 24", STD HO T5 lamp</v>
          </cell>
          <cell r="F242" t="str">
            <v>Elec-Rapid Start NLO</v>
          </cell>
          <cell r="G242">
            <v>1</v>
          </cell>
          <cell r="H242">
            <v>24</v>
          </cell>
          <cell r="I242">
            <v>29</v>
          </cell>
        </row>
        <row r="243">
          <cell r="A243" t="str">
            <v>Fluor 24"114Elec-Rapid Start NLO</v>
          </cell>
          <cell r="B243" t="str">
            <v>Fluor 24"</v>
          </cell>
          <cell r="C243" t="str">
            <v>F21GL</v>
          </cell>
          <cell r="D243" t="str">
            <v>F14T5</v>
          </cell>
          <cell r="E243" t="str">
            <v>Fluorescent, (1) 24", STD T5 lamp</v>
          </cell>
          <cell r="F243" t="str">
            <v>Elec-Rapid Start NLO</v>
          </cell>
          <cell r="G243">
            <v>1</v>
          </cell>
          <cell r="H243">
            <v>14</v>
          </cell>
          <cell r="I243">
            <v>18</v>
          </cell>
        </row>
        <row r="244">
          <cell r="A244" t="str">
            <v>Fluor 24"135Mag-STD</v>
          </cell>
          <cell r="B244" t="str">
            <v>Fluor 24"</v>
          </cell>
          <cell r="C244" t="str">
            <v>F21HS</v>
          </cell>
          <cell r="D244" t="str">
            <v>F24T12/HO</v>
          </cell>
          <cell r="E244" t="str">
            <v>Fluorescent, (1) 24", HO lamp</v>
          </cell>
          <cell r="F244" t="str">
            <v>Mag-STD</v>
          </cell>
          <cell r="G244">
            <v>1</v>
          </cell>
          <cell r="H244">
            <v>35</v>
          </cell>
          <cell r="I244">
            <v>62</v>
          </cell>
        </row>
        <row r="245">
          <cell r="A245" t="str">
            <v>Fluor 24"117Elec-Instant Start NLO</v>
          </cell>
          <cell r="B245" t="str">
            <v>Fluor 24"</v>
          </cell>
          <cell r="C245" t="str">
            <v>F21ILL</v>
          </cell>
          <cell r="D245" t="str">
            <v>F17T8</v>
          </cell>
          <cell r="E245" t="str">
            <v>Fluorescent, (1) 24", T-8 lamp, Instant Start Ballast, NLO (BF:.85-.95)</v>
          </cell>
          <cell r="F245" t="str">
            <v>Elec-Instant Start NLO</v>
          </cell>
          <cell r="G245">
            <v>1</v>
          </cell>
          <cell r="H245">
            <v>17</v>
          </cell>
          <cell r="I245">
            <v>20</v>
          </cell>
        </row>
        <row r="246">
          <cell r="A246" t="str">
            <v>Fluor 24"117Elec-Instant Start NLO-Tandem</v>
          </cell>
          <cell r="B246" t="str">
            <v>Fluor 24"</v>
          </cell>
          <cell r="C246" t="str">
            <v>F21ILLT2</v>
          </cell>
          <cell r="D246" t="str">
            <v>F17T8</v>
          </cell>
          <cell r="E246" t="str">
            <v>Fluorescent, (1) 24", T-8 lamp, Instant Start Ballast, NLO (BF:.85-.95), Tandem 2 Lamp Ballast</v>
          </cell>
          <cell r="F246" t="str">
            <v>Elec-Instant Start NLO-Tandem</v>
          </cell>
          <cell r="G246">
            <v>1</v>
          </cell>
          <cell r="H246">
            <v>17</v>
          </cell>
          <cell r="I246">
            <v>17</v>
          </cell>
        </row>
        <row r="247">
          <cell r="A247" t="str">
            <v>Fluor 24"117Elec-Instant Start RLO-Tandem</v>
          </cell>
          <cell r="B247" t="str">
            <v>Fluor 24"</v>
          </cell>
          <cell r="C247" t="str">
            <v>F21ILT2R</v>
          </cell>
          <cell r="D247" t="str">
            <v>F17T8</v>
          </cell>
          <cell r="E247" t="str">
            <v>Fluorescent, (1) 24", T-8 lamp, Instant Start Ballast, RLO (BF:&lt;.85), Tandem 2 Lamp Ballast</v>
          </cell>
          <cell r="F247" t="str">
            <v>Elec-Instant Start RLO-Tandem</v>
          </cell>
          <cell r="G247">
            <v>1</v>
          </cell>
          <cell r="H247">
            <v>17</v>
          </cell>
          <cell r="I247">
            <v>15</v>
          </cell>
        </row>
        <row r="248">
          <cell r="A248" t="str">
            <v>Fluor 24"117Elec-Instant Start NLO-Tandem3</v>
          </cell>
          <cell r="B248" t="str">
            <v>Fluor 24"</v>
          </cell>
          <cell r="C248" t="str">
            <v>F21ILLT3</v>
          </cell>
          <cell r="D248" t="str">
            <v>F17T8</v>
          </cell>
          <cell r="E248" t="str">
            <v>Fluorescent, (1) 24", T-8 lamp, Instant Start Ballast, NLO (BF:.85-.95), Tandem 3 Lamp Ballast</v>
          </cell>
          <cell r="F248" t="str">
            <v>Elec-Instant Start NLO-Tandem3</v>
          </cell>
          <cell r="G248">
            <v>1</v>
          </cell>
          <cell r="H248">
            <v>17</v>
          </cell>
          <cell r="I248">
            <v>16</v>
          </cell>
        </row>
        <row r="249">
          <cell r="A249" t="str">
            <v>Fluor 24"117Elec-Instant Start RLO-Tandem3</v>
          </cell>
          <cell r="B249" t="str">
            <v>Fluor 24"</v>
          </cell>
          <cell r="C249" t="str">
            <v>F21ILT3R</v>
          </cell>
          <cell r="D249" t="str">
            <v>F17T8</v>
          </cell>
          <cell r="E249" t="str">
            <v>Fluorescent, (1) 24", T-8 lamp, Instant Start Ballast, RLO (BF:&lt;.85), Tandem 3 Lamp Ballast</v>
          </cell>
          <cell r="F249" t="str">
            <v>Elec-Instant Start RLO-Tandem3</v>
          </cell>
          <cell r="G249">
            <v>1</v>
          </cell>
          <cell r="H249">
            <v>17</v>
          </cell>
          <cell r="I249">
            <v>14</v>
          </cell>
        </row>
        <row r="250">
          <cell r="A250" t="str">
            <v>Fluor 24"117Elec-Instant Start NLO-Tandem4</v>
          </cell>
          <cell r="B250" t="str">
            <v>Fluor 24"</v>
          </cell>
          <cell r="C250" t="str">
            <v>F21ILLT4</v>
          </cell>
          <cell r="D250" t="str">
            <v>F17T8</v>
          </cell>
          <cell r="E250" t="str">
            <v>Fluorescent, (1) 24", T-8 lamp, Instant Start Ballast, NLO (BF:.85-.95), Tandem 4 Lamp Ballast</v>
          </cell>
          <cell r="F250" t="str">
            <v>Elec-Instant Start NLO-Tandem4</v>
          </cell>
          <cell r="G250">
            <v>1</v>
          </cell>
          <cell r="H250">
            <v>17</v>
          </cell>
          <cell r="I250">
            <v>15</v>
          </cell>
        </row>
        <row r="251">
          <cell r="A251" t="str">
            <v>Fluor 24"117Elec-Instant Start RLO-Tandem4</v>
          </cell>
          <cell r="B251" t="str">
            <v>Fluor 24"</v>
          </cell>
          <cell r="C251" t="str">
            <v>F21ILT4R</v>
          </cell>
          <cell r="D251" t="str">
            <v>F17T8</v>
          </cell>
          <cell r="E251" t="str">
            <v>Fluorescent, (1) 24", T-8 lamp, Instant Start Ballast, RLO (BF:&lt;.85), Tandem 4 Lamp Ballast</v>
          </cell>
          <cell r="F251" t="str">
            <v>Elec-Instant Start RLO-Tandem4</v>
          </cell>
          <cell r="G251">
            <v>1</v>
          </cell>
          <cell r="H251">
            <v>17</v>
          </cell>
          <cell r="I251">
            <v>14</v>
          </cell>
        </row>
        <row r="252">
          <cell r="A252" t="str">
            <v>Fluor 24"117Elec-Instant Start RLO</v>
          </cell>
          <cell r="B252" t="str">
            <v>Fluor 24"</v>
          </cell>
          <cell r="C252" t="str">
            <v>F21ILL-R</v>
          </cell>
          <cell r="D252" t="str">
            <v>F17T8</v>
          </cell>
          <cell r="E252" t="str">
            <v>Fluorescent, (1) 24", T-8 lamp, Instant Start Ballast, RLO (BF:&lt;.85)</v>
          </cell>
          <cell r="F252" t="str">
            <v>Elec-Instant Start RLO</v>
          </cell>
          <cell r="G252">
            <v>1</v>
          </cell>
          <cell r="H252">
            <v>17</v>
          </cell>
          <cell r="I252">
            <v>15</v>
          </cell>
        </row>
        <row r="253">
          <cell r="A253" t="str">
            <v>Fluor 24"117Elec-Rapid Start NLO</v>
          </cell>
          <cell r="B253" t="str">
            <v>Fluor 24"</v>
          </cell>
          <cell r="C253" t="str">
            <v>F21LL</v>
          </cell>
          <cell r="D253" t="str">
            <v>F17T8</v>
          </cell>
          <cell r="E253" t="str">
            <v>Fluorescent, (1) 24", T-8 lamp, Rapid Start Ballast, NLO (BF:.85-.95)</v>
          </cell>
          <cell r="F253" t="str">
            <v>Elec-Rapid Start NLO</v>
          </cell>
          <cell r="G253">
            <v>1</v>
          </cell>
          <cell r="H253">
            <v>17</v>
          </cell>
          <cell r="I253">
            <v>16</v>
          </cell>
        </row>
        <row r="254">
          <cell r="A254" t="str">
            <v>Fluor 24"117Elec-Rapid Start NLO-Tandem</v>
          </cell>
          <cell r="B254" t="str">
            <v>Fluor 24"</v>
          </cell>
          <cell r="C254" t="str">
            <v>F21LL/T2</v>
          </cell>
          <cell r="D254" t="str">
            <v>F17T8</v>
          </cell>
          <cell r="E254" t="str">
            <v>Fluorescent, (1) 24", T-8 lamp, Rapid Start Ballast, NLO (BF:.85-.95), Tandem 2 Lamp Ballast</v>
          </cell>
          <cell r="F254" t="str">
            <v>Elec-Rapid Start NLO-Tandem</v>
          </cell>
          <cell r="G254">
            <v>1</v>
          </cell>
          <cell r="H254">
            <v>17</v>
          </cell>
          <cell r="I254">
            <v>16</v>
          </cell>
        </row>
        <row r="255">
          <cell r="A255" t="str">
            <v>Fluor 24"117Elec-Rapid Start NLO-Tandem3</v>
          </cell>
          <cell r="B255" t="str">
            <v>Fluor 24"</v>
          </cell>
          <cell r="C255" t="str">
            <v>F21LL/T3</v>
          </cell>
          <cell r="D255" t="str">
            <v>F17T8</v>
          </cell>
          <cell r="E255" t="str">
            <v>Fluorescent, (1) 24", T-8 lamp, Rapid Start Ballast, NLO (BF:.85-.95), Tandem 3 Lamp Ballast</v>
          </cell>
          <cell r="F255" t="str">
            <v>Elec-Rapid Start NLO-Tandem3</v>
          </cell>
          <cell r="G255">
            <v>1</v>
          </cell>
          <cell r="H255">
            <v>17</v>
          </cell>
          <cell r="I255">
            <v>17</v>
          </cell>
        </row>
        <row r="256">
          <cell r="A256" t="str">
            <v>Fluor 24"117Elec-Rapid Start NLO-Tandem4</v>
          </cell>
          <cell r="B256" t="str">
            <v>Fluor 24"</v>
          </cell>
          <cell r="C256" t="str">
            <v>F21LL/T4</v>
          </cell>
          <cell r="D256" t="str">
            <v>F17T8</v>
          </cell>
          <cell r="E256" t="str">
            <v>Fluorescent, (1) 24", T-8 lamp, Rapid Start Ballast, NLO (BF:.85-.95), Tandem 4 Lamp Ballast</v>
          </cell>
          <cell r="F256" t="str">
            <v>Elec-Rapid Start NLO-Tandem4</v>
          </cell>
          <cell r="G256">
            <v>1</v>
          </cell>
          <cell r="H256">
            <v>17</v>
          </cell>
          <cell r="I256">
            <v>17</v>
          </cell>
        </row>
        <row r="257">
          <cell r="A257" t="str">
            <v>Fluor 24"117Elec-Rapid Start RLO</v>
          </cell>
          <cell r="B257" t="str">
            <v>Fluor 24"</v>
          </cell>
          <cell r="C257" t="str">
            <v>F21LLR</v>
          </cell>
          <cell r="D257" t="str">
            <v>F17T8</v>
          </cell>
          <cell r="E257" t="str">
            <v>Fluorescent, (1) 24", T-8 lamp, Rapid Start Ballast, RLO (BF:&lt;.85)</v>
          </cell>
          <cell r="F257" t="str">
            <v>Elec-Rapid Start RLO</v>
          </cell>
          <cell r="G257">
            <v>1</v>
          </cell>
          <cell r="H257">
            <v>17</v>
          </cell>
          <cell r="I257">
            <v>15</v>
          </cell>
        </row>
        <row r="258">
          <cell r="A258" t="str">
            <v>Fluor 24"117Mag-STD</v>
          </cell>
          <cell r="B258" t="str">
            <v>Fluor 24"</v>
          </cell>
          <cell r="C258" t="str">
            <v>F21LS</v>
          </cell>
          <cell r="D258" t="str">
            <v>F17T8</v>
          </cell>
          <cell r="E258" t="str">
            <v>Fluorescent, (1) 24", T-8 lamp, Standard Ballast</v>
          </cell>
          <cell r="F258" t="str">
            <v>Mag-STD</v>
          </cell>
          <cell r="G258">
            <v>1</v>
          </cell>
          <cell r="H258">
            <v>17</v>
          </cell>
          <cell r="I258">
            <v>24</v>
          </cell>
        </row>
        <row r="259">
          <cell r="A259" t="str">
            <v>Fluor 24"117 SuperElec-Instant Start NLO</v>
          </cell>
          <cell r="B259" t="str">
            <v>Fluor 24"</v>
          </cell>
          <cell r="C259" t="str">
            <v>F21PILL</v>
          </cell>
          <cell r="D259" t="str">
            <v>F17T8</v>
          </cell>
          <cell r="E259" t="str">
            <v>Fluorescent, (1) 24", 17W Super T-8 ballast, Instant Start Ballast, NLO (BF:.85-.95)</v>
          </cell>
          <cell r="F259" t="str">
            <v>Elec-Instant Start NLO</v>
          </cell>
          <cell r="G259">
            <v>1</v>
          </cell>
          <cell r="H259" t="str">
            <v>17 Super</v>
          </cell>
          <cell r="I259">
            <v>16</v>
          </cell>
        </row>
        <row r="260">
          <cell r="A260" t="str">
            <v>Fluor 24"117 SuperElec-Instant Start HLO</v>
          </cell>
          <cell r="B260" t="str">
            <v>Fluor 24"</v>
          </cell>
          <cell r="C260" t="str">
            <v>F21PILLH</v>
          </cell>
          <cell r="D260" t="str">
            <v>F17T8</v>
          </cell>
          <cell r="E260" t="str">
            <v>Fluorescent, (1) 24", 17W Super T-8 ballast, Instant Start Ballast, HLO (BF:.96-1.1)</v>
          </cell>
          <cell r="F260" t="str">
            <v>Elec-Instant Start HLO</v>
          </cell>
          <cell r="G260">
            <v>1</v>
          </cell>
          <cell r="H260" t="str">
            <v>17 Super</v>
          </cell>
          <cell r="I260">
            <v>20</v>
          </cell>
        </row>
        <row r="261">
          <cell r="A261" t="str">
            <v>Fluor 24"117 SuperElec-Instant Start RLO</v>
          </cell>
          <cell r="B261" t="str">
            <v>Fluor 24"</v>
          </cell>
          <cell r="C261" t="str">
            <v>F21PILLR</v>
          </cell>
          <cell r="D261" t="str">
            <v>F17T8</v>
          </cell>
          <cell r="E261" t="str">
            <v>Fluorescent, (1) 24", 17W Super T-8 ballast, Instant Start Ballast, RLO (BF:&lt;.85)</v>
          </cell>
          <cell r="F261" t="str">
            <v>Elec-Instant Start RLO</v>
          </cell>
          <cell r="G261">
            <v>1</v>
          </cell>
          <cell r="H261" t="str">
            <v>17 Super</v>
          </cell>
          <cell r="I261">
            <v>15</v>
          </cell>
        </row>
        <row r="262">
          <cell r="A262" t="str">
            <v>Fluor 24"120Mag-EE</v>
          </cell>
          <cell r="B262" t="str">
            <v>Fluor 24"</v>
          </cell>
          <cell r="C262" t="str">
            <v>F21SE</v>
          </cell>
          <cell r="D262" t="str">
            <v>F20T12</v>
          </cell>
          <cell r="E262" t="str">
            <v>Fluorescent, (1) 24", STD lamp</v>
          </cell>
          <cell r="F262" t="str">
            <v>Mag-EE</v>
          </cell>
          <cell r="G262">
            <v>1</v>
          </cell>
          <cell r="H262">
            <v>20</v>
          </cell>
          <cell r="I262">
            <v>26</v>
          </cell>
        </row>
        <row r="263">
          <cell r="A263" t="str">
            <v>Fluor 24"120Mag-STD</v>
          </cell>
          <cell r="B263" t="str">
            <v>Fluor 24"</v>
          </cell>
          <cell r="C263" t="str">
            <v>F21SS</v>
          </cell>
          <cell r="D263" t="str">
            <v>F20T12</v>
          </cell>
          <cell r="E263" t="str">
            <v>Fluorescent, (1) 24", STD lamp</v>
          </cell>
          <cell r="F263" t="str">
            <v>Mag-STD</v>
          </cell>
          <cell r="G263">
            <v>1</v>
          </cell>
          <cell r="H263">
            <v>20</v>
          </cell>
          <cell r="I263">
            <v>28</v>
          </cell>
        </row>
        <row r="264">
          <cell r="A264" t="str">
            <v>Fluor 24"220 ESMag-STD</v>
          </cell>
          <cell r="B264" t="str">
            <v>Fluor 24"</v>
          </cell>
          <cell r="C264" t="str">
            <v>F22ES</v>
          </cell>
          <cell r="D264" t="str">
            <v>F20T12</v>
          </cell>
          <cell r="E264" t="str">
            <v>Fluorescent, (2) 24", ES lamp</v>
          </cell>
          <cell r="F264" t="str">
            <v>Mag-STD</v>
          </cell>
          <cell r="G264">
            <v>2</v>
          </cell>
          <cell r="H264" t="str">
            <v>20 ES</v>
          </cell>
          <cell r="I264">
            <v>63</v>
          </cell>
        </row>
        <row r="265">
          <cell r="A265" t="str">
            <v>Fluor 24"224Elec-Rapid Start NLO</v>
          </cell>
          <cell r="B265" t="str">
            <v>Fluor 24"</v>
          </cell>
          <cell r="C265" t="str">
            <v>F22GHL</v>
          </cell>
          <cell r="D265" t="str">
            <v>F24T5/HO</v>
          </cell>
          <cell r="E265" t="str">
            <v>Fluorescent, (2) 24", STD HO T5 lamp</v>
          </cell>
          <cell r="F265" t="str">
            <v>Elec-Rapid Start NLO</v>
          </cell>
          <cell r="G265">
            <v>2</v>
          </cell>
          <cell r="H265">
            <v>24</v>
          </cell>
          <cell r="I265">
            <v>55</v>
          </cell>
        </row>
        <row r="266">
          <cell r="A266" t="str">
            <v>Fluor 24"214Elec-Rapid Start NLO</v>
          </cell>
          <cell r="B266" t="str">
            <v>Fluor 24"</v>
          </cell>
          <cell r="C266" t="str">
            <v>F22GL</v>
          </cell>
          <cell r="D266" t="str">
            <v>F14T5</v>
          </cell>
          <cell r="E266" t="str">
            <v>Fluorescent, (2) 24", STD T5 lamp</v>
          </cell>
          <cell r="F266" t="str">
            <v>Elec-Rapid Start NLO</v>
          </cell>
          <cell r="G266">
            <v>2</v>
          </cell>
          <cell r="H266">
            <v>14</v>
          </cell>
          <cell r="I266">
            <v>35</v>
          </cell>
        </row>
        <row r="267">
          <cell r="A267" t="str">
            <v>Fluor 24"214Elec-Rapid Start RLO</v>
          </cell>
          <cell r="B267" t="str">
            <v>Fluor 24"</v>
          </cell>
          <cell r="C267" t="str">
            <v>F22GL-R</v>
          </cell>
          <cell r="D267" t="str">
            <v>F14T5</v>
          </cell>
          <cell r="E267" t="str">
            <v>Fluorescent, (2) 24", STD T5 lamp, Rapid Start Ballast, RLO (BF:&lt;.60)</v>
          </cell>
          <cell r="F267" t="str">
            <v>Elec-Rapid Start RLO</v>
          </cell>
          <cell r="G267">
            <v>2</v>
          </cell>
          <cell r="H267">
            <v>14</v>
          </cell>
          <cell r="I267">
            <v>21</v>
          </cell>
        </row>
        <row r="268">
          <cell r="A268" t="str">
            <v>Fluor 24"217Mag-EE</v>
          </cell>
          <cell r="B268" t="str">
            <v>Fluor 24"</v>
          </cell>
          <cell r="C268" t="str">
            <v>F22ILE</v>
          </cell>
          <cell r="D268" t="str">
            <v>F17T8</v>
          </cell>
          <cell r="E268" t="str">
            <v>Fluorescent, (2) 24", T-8 Instant Start lamp, Energy Saving Magnetic Ballast</v>
          </cell>
          <cell r="F268" t="str">
            <v>Mag-EE</v>
          </cell>
          <cell r="G268">
            <v>2</v>
          </cell>
          <cell r="H268">
            <v>17</v>
          </cell>
          <cell r="I268">
            <v>45</v>
          </cell>
        </row>
        <row r="269">
          <cell r="A269" t="str">
            <v>Fluor 24"217Elec-Instant Start NLO</v>
          </cell>
          <cell r="B269" t="str">
            <v>Fluor 24"</v>
          </cell>
          <cell r="C269" t="str">
            <v>F22ILL</v>
          </cell>
          <cell r="D269" t="str">
            <v>F17T8</v>
          </cell>
          <cell r="E269" t="str">
            <v>Fluorescent, (2) 24", T-8 lamp, Instant Start Ballast, NLO (BF:.85-.95)</v>
          </cell>
          <cell r="F269" t="str">
            <v>Elec-Instant Start NLO</v>
          </cell>
          <cell r="G269">
            <v>2</v>
          </cell>
          <cell r="H269">
            <v>17</v>
          </cell>
          <cell r="I269">
            <v>33</v>
          </cell>
        </row>
        <row r="270">
          <cell r="A270" t="str">
            <v>Fluor 24"217Elec-Instant Start HLO</v>
          </cell>
          <cell r="B270" t="str">
            <v>Fluor 24"</v>
          </cell>
          <cell r="C270" t="str">
            <v>F22ILLH</v>
          </cell>
          <cell r="D270" t="str">
            <v>F17T8</v>
          </cell>
          <cell r="E270" t="str">
            <v>Fluorescent, (2) 24", T-8 lamp, Instant Start Ballast, HLO (BF:.96-1.1)</v>
          </cell>
          <cell r="F270" t="str">
            <v>Elec-Instant Start HLO</v>
          </cell>
          <cell r="G270">
            <v>2</v>
          </cell>
          <cell r="H270">
            <v>17</v>
          </cell>
          <cell r="I270">
            <v>41</v>
          </cell>
        </row>
        <row r="271">
          <cell r="A271" t="str">
            <v>Fluor 24"217Elec-Instant Start NLO-Tandem4</v>
          </cell>
          <cell r="B271" t="str">
            <v>Fluor 24"</v>
          </cell>
          <cell r="C271" t="str">
            <v>F22ILLT4</v>
          </cell>
          <cell r="D271" t="str">
            <v>F17T8</v>
          </cell>
          <cell r="E271" t="str">
            <v>Fluorescent, (2) 24", T-8 lamp, Instant Start Ballast, NLO (BF:.85-.95), Tandem 4 Lamp Ballast</v>
          </cell>
          <cell r="F271" t="str">
            <v>Elec-Instant Start NLO-Tandem4</v>
          </cell>
          <cell r="G271">
            <v>2</v>
          </cell>
          <cell r="H271">
            <v>17</v>
          </cell>
          <cell r="I271">
            <v>31</v>
          </cell>
        </row>
        <row r="272">
          <cell r="A272" t="str">
            <v>Fluor 24"217Elec-Instant Start RLO-Tandem4</v>
          </cell>
          <cell r="B272" t="str">
            <v>Fluor 24"</v>
          </cell>
          <cell r="C272" t="str">
            <v>F22ILT4R</v>
          </cell>
          <cell r="D272" t="str">
            <v>F17T8</v>
          </cell>
          <cell r="E272" t="str">
            <v>Fluorescent, (2) 24", T-8 lamp, Instant Start Ballast, RLO (BF:&lt;.85), Tandem 4 Lamp Ballast</v>
          </cell>
          <cell r="F272" t="str">
            <v>Elec-Instant Start RLO-Tandem4</v>
          </cell>
          <cell r="G272">
            <v>2</v>
          </cell>
          <cell r="H272">
            <v>17</v>
          </cell>
          <cell r="I272">
            <v>28</v>
          </cell>
        </row>
        <row r="273">
          <cell r="A273" t="str">
            <v>Fluor 24"217Elec-Instant Start RLO</v>
          </cell>
          <cell r="B273" t="str">
            <v>Fluor 24"</v>
          </cell>
          <cell r="C273" t="str">
            <v>F22ILL-R</v>
          </cell>
          <cell r="D273" t="str">
            <v>F17T8</v>
          </cell>
          <cell r="E273" t="str">
            <v>Fluorescent, (2) 24", T-8 lamp, Instant Start Ballast, RLO (BF:&lt;.85)</v>
          </cell>
          <cell r="F273" t="str">
            <v>Elec-Instant Start RLO</v>
          </cell>
          <cell r="G273">
            <v>2</v>
          </cell>
          <cell r="H273">
            <v>17</v>
          </cell>
          <cell r="I273">
            <v>29</v>
          </cell>
        </row>
        <row r="274">
          <cell r="A274" t="str">
            <v>Fluor 24"217Elec-Rapid Start NLO</v>
          </cell>
          <cell r="B274" t="str">
            <v>Fluor 24"</v>
          </cell>
          <cell r="C274" t="str">
            <v>F22LL</v>
          </cell>
          <cell r="D274" t="str">
            <v>F17T8</v>
          </cell>
          <cell r="E274" t="str">
            <v>Fluorescent, (2) 24", T-8 lamp, Rapid Start Ballast, NLO (BF:.85-.95)</v>
          </cell>
          <cell r="F274" t="str">
            <v>Elec-Rapid Start NLO</v>
          </cell>
          <cell r="G274">
            <v>2</v>
          </cell>
          <cell r="H274">
            <v>17</v>
          </cell>
          <cell r="I274">
            <v>31</v>
          </cell>
        </row>
        <row r="275">
          <cell r="A275" t="str">
            <v>Fluor 24"217Elec-Rapid Start NLO-Tandem4</v>
          </cell>
          <cell r="B275" t="str">
            <v>Fluor 24"</v>
          </cell>
          <cell r="C275" t="str">
            <v>F22LLT4</v>
          </cell>
          <cell r="D275" t="str">
            <v>F17T8</v>
          </cell>
          <cell r="E275" t="str">
            <v>Fluorescent, (2) 24", T-8 lamp, Rapid Start Ballast, NLO (BF:.85-.95), Tandem 4 Lamp Ballast</v>
          </cell>
          <cell r="F275" t="str">
            <v>Elec-Rapid Start NLO-Tandem4</v>
          </cell>
          <cell r="G275">
            <v>2</v>
          </cell>
          <cell r="H275">
            <v>17</v>
          </cell>
          <cell r="I275">
            <v>34</v>
          </cell>
        </row>
        <row r="276">
          <cell r="A276" t="str">
            <v>Fluor 24"217Elec-Rapid Start RLO</v>
          </cell>
          <cell r="B276" t="str">
            <v>Fluor 24"</v>
          </cell>
          <cell r="C276" t="str">
            <v>F22LL-R</v>
          </cell>
          <cell r="D276" t="str">
            <v>F17T8</v>
          </cell>
          <cell r="E276" t="str">
            <v>Fluorescent, (2) 24", T-8 lamp, Rapid Start Ballast, RLO (BF:&lt;.85)</v>
          </cell>
          <cell r="F276" t="str">
            <v>Elec-Rapid Start RLO</v>
          </cell>
          <cell r="G276">
            <v>2</v>
          </cell>
          <cell r="H276">
            <v>17</v>
          </cell>
          <cell r="I276">
            <v>28</v>
          </cell>
        </row>
        <row r="277">
          <cell r="A277" t="str">
            <v>Fluor 24"217 SuperElec-Instant Start NLO</v>
          </cell>
          <cell r="B277" t="str">
            <v>Fluor 24"</v>
          </cell>
          <cell r="C277" t="str">
            <v>F22PILL</v>
          </cell>
          <cell r="D277" t="str">
            <v>F17T8</v>
          </cell>
          <cell r="E277" t="str">
            <v>Fluorescent, (2) 24", T-8 lamp, Super T-8 Instant Start Ballast, NLO (BF:.85-.95)</v>
          </cell>
          <cell r="F277" t="str">
            <v>Elec-Instant Start NLO</v>
          </cell>
          <cell r="G277">
            <v>2</v>
          </cell>
          <cell r="H277" t="str">
            <v>17 Super</v>
          </cell>
          <cell r="I277">
            <v>31</v>
          </cell>
        </row>
        <row r="278">
          <cell r="A278" t="str">
            <v>Fluor 24"217 SuperElec-Instant Start HLO</v>
          </cell>
          <cell r="B278" t="str">
            <v>Fluor 24"</v>
          </cell>
          <cell r="C278" t="str">
            <v>F22PILLH</v>
          </cell>
          <cell r="D278" t="str">
            <v>F17T8</v>
          </cell>
          <cell r="E278" t="str">
            <v>Fluorescent, (2) 24", T-8 lamp, Super T-8 Instant Start Ballast, HLO (BF:.96-1.1)</v>
          </cell>
          <cell r="F278" t="str">
            <v>Elec-Instant Start HLO</v>
          </cell>
          <cell r="G278">
            <v>2</v>
          </cell>
          <cell r="H278" t="str">
            <v>17 Super</v>
          </cell>
          <cell r="I278">
            <v>40</v>
          </cell>
        </row>
        <row r="279">
          <cell r="A279" t="str">
            <v>Fluor 24"217 SuperElec-Instant Start RLO</v>
          </cell>
          <cell r="B279" t="str">
            <v>Fluor 24"</v>
          </cell>
          <cell r="C279" t="str">
            <v>F22PILLR</v>
          </cell>
          <cell r="D279" t="str">
            <v>F17T8</v>
          </cell>
          <cell r="E279" t="str">
            <v>Fluorescent, (2) 24", T-8 lamp, Super T-8 Instant Start Ballast, RLO (BF:&lt;.85)</v>
          </cell>
          <cell r="F279" t="str">
            <v>Elec-Instant Start RLO</v>
          </cell>
          <cell r="G279">
            <v>2</v>
          </cell>
          <cell r="H279" t="str">
            <v>17 Super</v>
          </cell>
          <cell r="I279">
            <v>27</v>
          </cell>
        </row>
        <row r="280">
          <cell r="A280" t="str">
            <v>Fluor 24"220Mag-EE</v>
          </cell>
          <cell r="B280" t="str">
            <v>Fluor 24"</v>
          </cell>
          <cell r="C280" t="str">
            <v>F22SE</v>
          </cell>
          <cell r="D280" t="str">
            <v>F20T12</v>
          </cell>
          <cell r="E280" t="str">
            <v>Fluorescent, (2) 24", STD lamp</v>
          </cell>
          <cell r="F280" t="str">
            <v>Mag-EE</v>
          </cell>
          <cell r="G280">
            <v>2</v>
          </cell>
          <cell r="H280">
            <v>20</v>
          </cell>
          <cell r="I280">
            <v>51</v>
          </cell>
        </row>
        <row r="281">
          <cell r="A281" t="str">
            <v>Fluor 24"235Mag-STD</v>
          </cell>
          <cell r="B281" t="str">
            <v>Fluor 24"</v>
          </cell>
          <cell r="C281" t="str">
            <v>F22SHS</v>
          </cell>
          <cell r="D281" t="str">
            <v>F24T12/HO</v>
          </cell>
          <cell r="E281" t="str">
            <v>Fluorescent, (2) 24", HO lamp</v>
          </cell>
          <cell r="F281" t="str">
            <v>Mag-STD</v>
          </cell>
          <cell r="G281">
            <v>2</v>
          </cell>
          <cell r="H281">
            <v>35</v>
          </cell>
          <cell r="I281">
            <v>90</v>
          </cell>
        </row>
        <row r="282">
          <cell r="A282" t="str">
            <v>Fluor 24"220Mag-STD</v>
          </cell>
          <cell r="B282" t="str">
            <v>Fluor 24"</v>
          </cell>
          <cell r="C282" t="str">
            <v>F22SS</v>
          </cell>
          <cell r="D282" t="str">
            <v>F20T12</v>
          </cell>
          <cell r="E282" t="str">
            <v>Fluorescent, (2) 24", STD lamp</v>
          </cell>
          <cell r="F282" t="str">
            <v>Mag-STD</v>
          </cell>
          <cell r="G282">
            <v>2</v>
          </cell>
          <cell r="H282">
            <v>20</v>
          </cell>
          <cell r="I282">
            <v>56</v>
          </cell>
        </row>
        <row r="283">
          <cell r="A283" t="str">
            <v>Fluor 24"324Elec-Rapid Start NLO</v>
          </cell>
          <cell r="B283" t="str">
            <v>Fluor 24"</v>
          </cell>
          <cell r="C283" t="str">
            <v>F23GHL</v>
          </cell>
          <cell r="D283" t="str">
            <v>F24T5/HO</v>
          </cell>
          <cell r="E283" t="str">
            <v>Fluorescent, (3) 24", STD HO T5 lamp</v>
          </cell>
          <cell r="F283" t="str">
            <v>Elec-Rapid Start NLO</v>
          </cell>
          <cell r="G283">
            <v>3</v>
          </cell>
          <cell r="H283">
            <v>24</v>
          </cell>
          <cell r="I283">
            <v>80</v>
          </cell>
        </row>
        <row r="284">
          <cell r="A284" t="str">
            <v>Fluor 24"317Elec-Instant Start NLO</v>
          </cell>
          <cell r="B284" t="str">
            <v>Fluor 24"</v>
          </cell>
          <cell r="C284" t="str">
            <v>F23ILL</v>
          </cell>
          <cell r="D284" t="str">
            <v>F17T8</v>
          </cell>
          <cell r="E284" t="str">
            <v>Fluorescent, (3) 24", T-8 lamp, Instant Start Ballast, NLO (BF:.85-.95)</v>
          </cell>
          <cell r="F284" t="str">
            <v>Elec-Instant Start NLO</v>
          </cell>
          <cell r="G284">
            <v>3</v>
          </cell>
          <cell r="H284">
            <v>17</v>
          </cell>
          <cell r="I284">
            <v>47</v>
          </cell>
        </row>
        <row r="285">
          <cell r="A285" t="str">
            <v>Fluor 24"317Elec-Instant Start HLO</v>
          </cell>
          <cell r="B285" t="str">
            <v>Fluor 24"</v>
          </cell>
          <cell r="C285" t="str">
            <v>F23ILL-H</v>
          </cell>
          <cell r="D285" t="str">
            <v>F17T8</v>
          </cell>
          <cell r="E285" t="str">
            <v>Fluorescent, (3) 24", T-8 lamp, Instant Start Ballast, HLO (BF:.96-1.1)</v>
          </cell>
          <cell r="F285" t="str">
            <v>Elec-Instant Start HLO</v>
          </cell>
          <cell r="G285">
            <v>3</v>
          </cell>
          <cell r="H285">
            <v>17</v>
          </cell>
          <cell r="I285">
            <v>49</v>
          </cell>
        </row>
        <row r="286">
          <cell r="A286" t="str">
            <v>Fluor 24"317Elec-Instant Start RLO</v>
          </cell>
          <cell r="B286" t="str">
            <v>Fluor 24"</v>
          </cell>
          <cell r="C286" t="str">
            <v>F23ILL-R</v>
          </cell>
          <cell r="D286" t="str">
            <v>F17T8</v>
          </cell>
          <cell r="E286" t="str">
            <v>Fluorescent, (3) 24", T-8 lamp, Instant Start Ballast, RLO (BF:&lt;.85)</v>
          </cell>
          <cell r="F286" t="str">
            <v>Elec-Instant Start RLO</v>
          </cell>
          <cell r="G286">
            <v>3</v>
          </cell>
          <cell r="H286">
            <v>17</v>
          </cell>
          <cell r="I286">
            <v>43</v>
          </cell>
        </row>
        <row r="287">
          <cell r="A287" t="str">
            <v>Fluor 24"317Elec-Rapid Start NLO</v>
          </cell>
          <cell r="B287" t="str">
            <v>Fluor 24"</v>
          </cell>
          <cell r="C287" t="str">
            <v>F23LL</v>
          </cell>
          <cell r="D287" t="str">
            <v>F17T8</v>
          </cell>
          <cell r="E287" t="str">
            <v>Fluorescent, (3) 24", T-8 lamp, Rapid Start Ballast, NLO (BF:.85-.95)</v>
          </cell>
          <cell r="F287" t="str">
            <v>Elec-Rapid Start NLO</v>
          </cell>
          <cell r="G287">
            <v>3</v>
          </cell>
          <cell r="H287">
            <v>17</v>
          </cell>
          <cell r="I287">
            <v>52</v>
          </cell>
        </row>
        <row r="288">
          <cell r="A288" t="str">
            <v>Fluor 24"317Elec-Rapid Start RLO</v>
          </cell>
          <cell r="B288" t="str">
            <v>Fluor 24"</v>
          </cell>
          <cell r="C288" t="str">
            <v>F23LL-R</v>
          </cell>
          <cell r="D288" t="str">
            <v>F17T8</v>
          </cell>
          <cell r="E288" t="str">
            <v>Fluorescent, (3) 24", T-8 lamp, Rapid Start Ballast, RLO (BF:&lt;.85)</v>
          </cell>
          <cell r="F288" t="str">
            <v>Elec-Rapid Start RLO</v>
          </cell>
          <cell r="G288">
            <v>3</v>
          </cell>
          <cell r="H288">
            <v>17</v>
          </cell>
          <cell r="I288">
            <v>41</v>
          </cell>
        </row>
        <row r="289">
          <cell r="A289" t="str">
            <v>Fluor 24"317 SuperElec-Instant Start NLO</v>
          </cell>
          <cell r="B289" t="str">
            <v>Fluor 24"</v>
          </cell>
          <cell r="C289" t="str">
            <v>F23PILL</v>
          </cell>
          <cell r="D289" t="str">
            <v>F17T8</v>
          </cell>
          <cell r="E289" t="str">
            <v>Fluorescent, (3) 24", T-8 lamp, Super T-8 Instant Start Ballast, NLO (BF:.85-.95)</v>
          </cell>
          <cell r="F289" t="str">
            <v>Elec-Instant Start NLO</v>
          </cell>
          <cell r="G289">
            <v>3</v>
          </cell>
          <cell r="H289" t="str">
            <v>17 Super</v>
          </cell>
          <cell r="I289">
            <v>45</v>
          </cell>
        </row>
        <row r="290">
          <cell r="A290" t="str">
            <v>Fluor 24"317 SuperElec-Instant Start HLO</v>
          </cell>
          <cell r="B290" t="str">
            <v>Fluor 24"</v>
          </cell>
          <cell r="C290" t="str">
            <v>F23PILLH</v>
          </cell>
          <cell r="D290" t="str">
            <v>F17T8</v>
          </cell>
          <cell r="E290" t="str">
            <v>Fluorescent, (3) 24", T-8 lamp, Super T-8 Instant Start Ballast, HLO (BF:.96-1.1)</v>
          </cell>
          <cell r="F290" t="str">
            <v>Elec-Instant Start HLO</v>
          </cell>
          <cell r="G290">
            <v>3</v>
          </cell>
          <cell r="H290" t="str">
            <v>17 Super</v>
          </cell>
          <cell r="I290">
            <v>56</v>
          </cell>
        </row>
        <row r="291">
          <cell r="A291" t="str">
            <v>Fluor 24"317 SuperElec-Instant Start RLO</v>
          </cell>
          <cell r="B291" t="str">
            <v>Fluor 24"</v>
          </cell>
          <cell r="C291" t="str">
            <v>F23PILLR</v>
          </cell>
          <cell r="D291" t="str">
            <v>F17T8</v>
          </cell>
          <cell r="E291" t="str">
            <v>Fluorescent, (3) 24", T-8 lamp, Super T-8 Instant Start Ballast, RLO (BF:&lt;.85)</v>
          </cell>
          <cell r="F291" t="str">
            <v>Elec-Instant Start RLO</v>
          </cell>
          <cell r="G291">
            <v>3</v>
          </cell>
          <cell r="H291" t="str">
            <v>17 Super</v>
          </cell>
          <cell r="I291">
            <v>40</v>
          </cell>
        </row>
        <row r="292">
          <cell r="A292" t="str">
            <v>Fluor 24"315Elec-Instant Start RLO</v>
          </cell>
          <cell r="B292" t="str">
            <v>Fluor 24"</v>
          </cell>
          <cell r="C292" t="str">
            <v>F23RILLR</v>
          </cell>
          <cell r="D292" t="str">
            <v>F15T8</v>
          </cell>
          <cell r="E292" t="str">
            <v>Fluorescent, (3) 24", 15W Super T-8 lamp, Instant Start Ballast, RLO (BF:&lt;.85)</v>
          </cell>
          <cell r="F292" t="str">
            <v>Elec-Instant Start RLO</v>
          </cell>
          <cell r="G292">
            <v>3</v>
          </cell>
          <cell r="H292">
            <v>15</v>
          </cell>
          <cell r="I292">
            <v>41</v>
          </cell>
        </row>
        <row r="293">
          <cell r="A293" t="str">
            <v>Fluor 24"320Mag-EE</v>
          </cell>
          <cell r="B293" t="str">
            <v>Fluor 24"</v>
          </cell>
          <cell r="C293" t="str">
            <v>F23SE</v>
          </cell>
          <cell r="D293" t="str">
            <v>F20T12</v>
          </cell>
          <cell r="E293" t="str">
            <v>Fluorescent, (3) 24", STD lamp</v>
          </cell>
          <cell r="F293" t="str">
            <v>Mag-EE</v>
          </cell>
          <cell r="G293">
            <v>3</v>
          </cell>
          <cell r="H293">
            <v>20</v>
          </cell>
          <cell r="I293">
            <v>77</v>
          </cell>
        </row>
        <row r="294">
          <cell r="A294" t="str">
            <v>Fluor 24"320Mag-STD</v>
          </cell>
          <cell r="B294" t="str">
            <v>Fluor 24"</v>
          </cell>
          <cell r="C294" t="str">
            <v>F23SS</v>
          </cell>
          <cell r="D294" t="str">
            <v>F20T12</v>
          </cell>
          <cell r="E294" t="str">
            <v>Fluorescent, (3) 24", STD lamp</v>
          </cell>
          <cell r="F294" t="str">
            <v>Mag-STD</v>
          </cell>
          <cell r="G294">
            <v>3</v>
          </cell>
          <cell r="H294">
            <v>20</v>
          </cell>
          <cell r="I294">
            <v>84</v>
          </cell>
        </row>
        <row r="295">
          <cell r="A295" t="str">
            <v>Fluor 24"424Elec-Rapid Start NLO</v>
          </cell>
          <cell r="B295" t="str">
            <v>Fluor 24"</v>
          </cell>
          <cell r="C295" t="str">
            <v>F24GHL</v>
          </cell>
          <cell r="D295" t="str">
            <v>F24T5/HO</v>
          </cell>
          <cell r="E295" t="str">
            <v>Fluorescent, (4) 24", STD HO T5 lamp</v>
          </cell>
          <cell r="F295" t="str">
            <v>Elec-Rapid Start NLO</v>
          </cell>
          <cell r="G295">
            <v>4</v>
          </cell>
          <cell r="H295">
            <v>24</v>
          </cell>
          <cell r="I295">
            <v>104</v>
          </cell>
        </row>
        <row r="296">
          <cell r="A296" t="str">
            <v>Fluor 24"417Elec-Instant Start NLO</v>
          </cell>
          <cell r="B296" t="str">
            <v>Fluor 24"</v>
          </cell>
          <cell r="C296" t="str">
            <v>F24ILL</v>
          </cell>
          <cell r="D296" t="str">
            <v>F17T8</v>
          </cell>
          <cell r="E296" t="str">
            <v>Fluorescent, (4) 24", T-8 lamp, Instant Start Ballast, NLO (BF:.85-.95)</v>
          </cell>
          <cell r="F296" t="str">
            <v>Elec-Instant Start NLO</v>
          </cell>
          <cell r="G296">
            <v>4</v>
          </cell>
          <cell r="H296">
            <v>17</v>
          </cell>
          <cell r="I296">
            <v>61</v>
          </cell>
        </row>
        <row r="297">
          <cell r="A297" t="str">
            <v>Fluor 24"417Elec-Instant Start RLO</v>
          </cell>
          <cell r="B297" t="str">
            <v>Fluor 24"</v>
          </cell>
          <cell r="C297" t="str">
            <v>F24ILL-R</v>
          </cell>
          <cell r="D297" t="str">
            <v>F17T8</v>
          </cell>
          <cell r="E297" t="str">
            <v>Fluorescent, (4) 24", T-8 lamp, Instant Start Ballast, RLO (BF:&lt;.85)</v>
          </cell>
          <cell r="F297" t="str">
            <v>Elec-Instant Start RLO</v>
          </cell>
          <cell r="G297">
            <v>4</v>
          </cell>
          <cell r="H297">
            <v>17</v>
          </cell>
          <cell r="I297">
            <v>55</v>
          </cell>
        </row>
        <row r="298">
          <cell r="A298" t="str">
            <v>Fluor 24"417Elec-Rapid Start NLO</v>
          </cell>
          <cell r="B298" t="str">
            <v>Fluor 24"</v>
          </cell>
          <cell r="C298" t="str">
            <v>F24LL</v>
          </cell>
          <cell r="D298" t="str">
            <v>F17T8</v>
          </cell>
          <cell r="E298" t="str">
            <v>Fluorescent, (4) 24", T-8 lamp, Rapid Start Ballast, NLO (BF:.85-.95)</v>
          </cell>
          <cell r="F298" t="str">
            <v>Elec-Rapid Start NLO</v>
          </cell>
          <cell r="G298">
            <v>4</v>
          </cell>
          <cell r="H298">
            <v>17</v>
          </cell>
          <cell r="I298">
            <v>68</v>
          </cell>
        </row>
        <row r="299">
          <cell r="A299" t="str">
            <v>Fluor 24"417Elec-Rapid Start RLO</v>
          </cell>
          <cell r="B299" t="str">
            <v>Fluor 24"</v>
          </cell>
          <cell r="C299" t="str">
            <v>F24LL-R</v>
          </cell>
          <cell r="D299" t="str">
            <v>F17T8</v>
          </cell>
          <cell r="E299" t="str">
            <v>Fluorescent, (4) 24", T-8 lamp, Rapid Start Ballast, RLO (BF:&lt;.85)</v>
          </cell>
          <cell r="F299" t="str">
            <v>Elec-Rapid Start RLO</v>
          </cell>
          <cell r="G299">
            <v>4</v>
          </cell>
          <cell r="H299">
            <v>17</v>
          </cell>
          <cell r="I299">
            <v>57</v>
          </cell>
        </row>
        <row r="300">
          <cell r="A300" t="str">
            <v>Fluor 24"417 SuperElec-Instant Start NLO</v>
          </cell>
          <cell r="B300" t="str">
            <v>Fluor 24"</v>
          </cell>
          <cell r="C300" t="str">
            <v>F24PILL</v>
          </cell>
          <cell r="D300" t="str">
            <v>F17T8</v>
          </cell>
          <cell r="E300" t="str">
            <v>Fluorescent, (4) 24", T-8 lamp, Super T-8 Instant Start Ballast, NLO (BF:.85-.95)</v>
          </cell>
          <cell r="F300" t="str">
            <v>Elec-Instant Start NLO</v>
          </cell>
          <cell r="G300">
            <v>4</v>
          </cell>
          <cell r="H300" t="str">
            <v>17 Super</v>
          </cell>
          <cell r="I300">
            <v>61</v>
          </cell>
        </row>
        <row r="301">
          <cell r="A301" t="str">
            <v>Fluor 24"417 SuperElec-Instant Start HLO</v>
          </cell>
          <cell r="B301" t="str">
            <v>Fluor 24"</v>
          </cell>
          <cell r="C301" t="str">
            <v>F24PILLH</v>
          </cell>
          <cell r="D301" t="str">
            <v>F17T8</v>
          </cell>
          <cell r="E301" t="str">
            <v>Fluorescent, (4) 24", T-8 lamp, Super T-8 Instant Start Ballast, HLO (BF:.96-1.1)</v>
          </cell>
          <cell r="F301" t="str">
            <v>Elec-Instant Start HLO</v>
          </cell>
          <cell r="G301">
            <v>4</v>
          </cell>
          <cell r="H301" t="str">
            <v>17 Super</v>
          </cell>
          <cell r="I301">
            <v>75</v>
          </cell>
        </row>
        <row r="302">
          <cell r="A302" t="str">
            <v>Fluor 24"417 SuperElec-Instant Start RLO</v>
          </cell>
          <cell r="B302" t="str">
            <v>Fluor 24"</v>
          </cell>
          <cell r="C302" t="str">
            <v>F24PILLR</v>
          </cell>
          <cell r="D302" t="str">
            <v>F17T8</v>
          </cell>
          <cell r="E302" t="str">
            <v>Fluorescent, (4) 24", T-8 lamp, Super T-8 Instant Start Ballast, RLO (BF:&lt;.85)</v>
          </cell>
          <cell r="F302" t="str">
            <v>Elec-Instant Start RLO</v>
          </cell>
          <cell r="G302">
            <v>4</v>
          </cell>
          <cell r="H302" t="str">
            <v>17 Super</v>
          </cell>
          <cell r="I302">
            <v>53</v>
          </cell>
        </row>
        <row r="303">
          <cell r="A303" t="str">
            <v>Fluor 24"420Mag-EE</v>
          </cell>
          <cell r="B303" t="str">
            <v>Fluor 24"</v>
          </cell>
          <cell r="C303" t="str">
            <v>F24SE</v>
          </cell>
          <cell r="D303" t="str">
            <v>F20T12</v>
          </cell>
          <cell r="E303" t="str">
            <v>Fluorescent, (4) 24", STD lamp</v>
          </cell>
          <cell r="F303" t="str">
            <v>Mag-EE</v>
          </cell>
          <cell r="G303">
            <v>4</v>
          </cell>
          <cell r="H303">
            <v>20</v>
          </cell>
          <cell r="I303">
            <v>102</v>
          </cell>
        </row>
        <row r="304">
          <cell r="A304" t="str">
            <v>Fluor 24"420Mag-STD</v>
          </cell>
          <cell r="B304" t="str">
            <v>Fluor 24"</v>
          </cell>
          <cell r="C304" t="str">
            <v>F24SS</v>
          </cell>
          <cell r="D304" t="str">
            <v>F20T12</v>
          </cell>
          <cell r="E304" t="str">
            <v>Fluorescent, (4) 24", STD lamp</v>
          </cell>
          <cell r="F304" t="str">
            <v>Mag-STD</v>
          </cell>
          <cell r="G304">
            <v>4</v>
          </cell>
          <cell r="H304">
            <v>20</v>
          </cell>
          <cell r="I304">
            <v>112</v>
          </cell>
        </row>
        <row r="305">
          <cell r="A305" t="str">
            <v>Fluor 24"620Mag-EE</v>
          </cell>
          <cell r="B305" t="str">
            <v>Fluor 24"</v>
          </cell>
          <cell r="C305" t="str">
            <v>F26SE</v>
          </cell>
          <cell r="D305" t="str">
            <v>F20T12</v>
          </cell>
          <cell r="E305" t="str">
            <v>Fluorescent, (6) 24", STD lamp</v>
          </cell>
          <cell r="F305" t="str">
            <v>Mag-EE</v>
          </cell>
          <cell r="G305">
            <v>6</v>
          </cell>
          <cell r="H305">
            <v>20</v>
          </cell>
          <cell r="I305">
            <v>153</v>
          </cell>
        </row>
        <row r="306">
          <cell r="A306" t="str">
            <v>Fluor 24"620Mag-STD</v>
          </cell>
          <cell r="B306" t="str">
            <v>Fluor 24"</v>
          </cell>
          <cell r="C306" t="str">
            <v>F26SS</v>
          </cell>
          <cell r="D306" t="str">
            <v>F20T12</v>
          </cell>
          <cell r="E306" t="str">
            <v>Fluorescent, (6) 24", STD lamp</v>
          </cell>
          <cell r="F306" t="str">
            <v>Mag-STD</v>
          </cell>
          <cell r="G306">
            <v>6</v>
          </cell>
          <cell r="H306">
            <v>20</v>
          </cell>
          <cell r="I306">
            <v>168</v>
          </cell>
        </row>
        <row r="307">
          <cell r="A307" t="str">
            <v>Fluor 36"125 T-12Mag-EE</v>
          </cell>
          <cell r="B307" t="str">
            <v>Fluor 36"</v>
          </cell>
          <cell r="C307" t="str">
            <v>F31EE</v>
          </cell>
          <cell r="D307" t="str">
            <v>F25T12</v>
          </cell>
          <cell r="E307" t="str">
            <v>Fluorescent, (1) 36", ES lamp</v>
          </cell>
          <cell r="F307" t="str">
            <v>Mag-EE</v>
          </cell>
          <cell r="G307">
            <v>1</v>
          </cell>
          <cell r="H307" t="str">
            <v>25 T-12</v>
          </cell>
          <cell r="I307">
            <v>38</v>
          </cell>
        </row>
        <row r="308">
          <cell r="A308" t="str">
            <v>Fluor 36"125 T-12Mag-EE</v>
          </cell>
          <cell r="B308" t="str">
            <v>Fluor 36"</v>
          </cell>
          <cell r="C308" t="str">
            <v>F31EET2</v>
          </cell>
          <cell r="D308" t="str">
            <v>F25T12</v>
          </cell>
          <cell r="E308" t="str">
            <v>Fluorescent, (1) 36", ES lamp, Tandem wired</v>
          </cell>
          <cell r="F308" t="str">
            <v>Mag-EE</v>
          </cell>
          <cell r="G308">
            <v>1</v>
          </cell>
          <cell r="H308" t="str">
            <v>25 T-12</v>
          </cell>
          <cell r="I308">
            <v>33</v>
          </cell>
        </row>
        <row r="309">
          <cell r="A309" t="str">
            <v>Fluor 36"125 T-12Elec-Rapid Start NLO</v>
          </cell>
          <cell r="B309" t="str">
            <v>Fluor 36"</v>
          </cell>
          <cell r="C309" t="str">
            <v>F31EL</v>
          </cell>
          <cell r="D309" t="str">
            <v>F25T12</v>
          </cell>
          <cell r="E309" t="str">
            <v>Fluorescent, (1) 36", ES lamp</v>
          </cell>
          <cell r="F309" t="str">
            <v>Elec-Rapid Start NLO</v>
          </cell>
          <cell r="G309">
            <v>1</v>
          </cell>
          <cell r="H309" t="str">
            <v>25 T-12</v>
          </cell>
          <cell r="I309">
            <v>26</v>
          </cell>
        </row>
        <row r="310">
          <cell r="A310" t="str">
            <v>Fluor 36"125 T-12Mag-STD</v>
          </cell>
          <cell r="B310" t="str">
            <v>Fluor 36"</v>
          </cell>
          <cell r="C310" t="str">
            <v>F31ES</v>
          </cell>
          <cell r="D310" t="str">
            <v>F25T12</v>
          </cell>
          <cell r="E310" t="str">
            <v>Fluorescent, (1) 36", ES lamp</v>
          </cell>
          <cell r="F310" t="str">
            <v>Mag-STD</v>
          </cell>
          <cell r="G310">
            <v>1</v>
          </cell>
          <cell r="H310" t="str">
            <v>25 T-12</v>
          </cell>
          <cell r="I310">
            <v>42</v>
          </cell>
        </row>
        <row r="311">
          <cell r="A311" t="str">
            <v>Fluor 36"125 T-12Mag-STD</v>
          </cell>
          <cell r="B311" t="str">
            <v>Fluor 36"</v>
          </cell>
          <cell r="C311" t="str">
            <v>F31EST2</v>
          </cell>
          <cell r="D311" t="str">
            <v>F25T12</v>
          </cell>
          <cell r="E311" t="str">
            <v>Fluorescent, (1) 36", ES  lamp, Tandem wired</v>
          </cell>
          <cell r="F311" t="str">
            <v>Mag-STD</v>
          </cell>
          <cell r="G311">
            <v>1</v>
          </cell>
          <cell r="H311" t="str">
            <v>25 T-12</v>
          </cell>
          <cell r="I311">
            <v>37</v>
          </cell>
        </row>
        <row r="312">
          <cell r="A312" t="str">
            <v>Fluor 36"139Elec-Rapid Start NLO</v>
          </cell>
          <cell r="B312" t="str">
            <v>Fluor 36"</v>
          </cell>
          <cell r="C312" t="str">
            <v>F31GHL</v>
          </cell>
          <cell r="D312" t="str">
            <v>F39T5/HO</v>
          </cell>
          <cell r="E312" t="str">
            <v>Fluorescent, (1) 36", STD HO T5 lamp</v>
          </cell>
          <cell r="F312" t="str">
            <v>Elec-Rapid Start NLO</v>
          </cell>
          <cell r="G312">
            <v>1</v>
          </cell>
          <cell r="H312">
            <v>39</v>
          </cell>
          <cell r="I312">
            <v>43</v>
          </cell>
        </row>
        <row r="313">
          <cell r="A313" t="str">
            <v>Fluor 36"121Elec-Rapid Start NLO</v>
          </cell>
          <cell r="B313" t="str">
            <v>Fluor 36"</v>
          </cell>
          <cell r="C313" t="str">
            <v>F31GL</v>
          </cell>
          <cell r="D313" t="str">
            <v>F21T5</v>
          </cell>
          <cell r="E313" t="str">
            <v>Fluorescent, (1) 36", STD T5 lamp</v>
          </cell>
          <cell r="F313" t="str">
            <v>Elec-Rapid Start NLO</v>
          </cell>
          <cell r="G313">
            <v>1</v>
          </cell>
          <cell r="H313">
            <v>21</v>
          </cell>
          <cell r="I313">
            <v>27</v>
          </cell>
        </row>
        <row r="314">
          <cell r="A314" t="str">
            <v>Fluor 36"125Elec-Instant Start NLO</v>
          </cell>
          <cell r="B314" t="str">
            <v>Fluor 36"</v>
          </cell>
          <cell r="C314" t="str">
            <v>F31ILL</v>
          </cell>
          <cell r="D314" t="str">
            <v>F25T8</v>
          </cell>
          <cell r="E314" t="str">
            <v>Fluorescent, (1) 36", T-8 lamp, Instant Start Ballast, NLO (BF:.85-.95)</v>
          </cell>
          <cell r="F314" t="str">
            <v>Elec-Instant Start NLO</v>
          </cell>
          <cell r="G314">
            <v>1</v>
          </cell>
          <cell r="H314">
            <v>25</v>
          </cell>
          <cell r="I314">
            <v>26</v>
          </cell>
        </row>
        <row r="315">
          <cell r="A315" t="str">
            <v>Fluor 36"125Elec-Instant Start NLO-Tandem</v>
          </cell>
          <cell r="B315" t="str">
            <v>Fluor 36"</v>
          </cell>
          <cell r="C315" t="str">
            <v>F31ILLT2</v>
          </cell>
          <cell r="D315" t="str">
            <v>F25T8</v>
          </cell>
          <cell r="E315" t="str">
            <v>Fluorescent, (1) 36", T-8 lamp, Instant Start Ballast, NLO (BF:.85-.95), Tandem 2 Lamp Ballast</v>
          </cell>
          <cell r="F315" t="str">
            <v>Elec-Instant Start NLO-Tandem</v>
          </cell>
          <cell r="G315">
            <v>1</v>
          </cell>
          <cell r="H315">
            <v>25</v>
          </cell>
          <cell r="I315">
            <v>23</v>
          </cell>
        </row>
        <row r="316">
          <cell r="A316" t="str">
            <v>Fluor 36"125Elec-Instant Start HLO-Tandem</v>
          </cell>
          <cell r="B316" t="str">
            <v>Fluor 36"</v>
          </cell>
          <cell r="C316" t="str">
            <v>F31ILT2H</v>
          </cell>
          <cell r="D316" t="str">
            <v>F25T8</v>
          </cell>
          <cell r="E316" t="str">
            <v>Fluorescent, (1) 36", T-8 lamp, Instant Start Ballast, HLO (BF:.96-1.1), Tandem 2 Lamp Ballast</v>
          </cell>
          <cell r="F316" t="str">
            <v>Elec-Instant Start HLO-Tandem</v>
          </cell>
          <cell r="G316">
            <v>1</v>
          </cell>
          <cell r="H316">
            <v>25</v>
          </cell>
          <cell r="I316">
            <v>24</v>
          </cell>
        </row>
        <row r="317">
          <cell r="A317" t="str">
            <v>Fluor 36"125Elec-Instant Start RLO-Tandem</v>
          </cell>
          <cell r="B317" t="str">
            <v>Fluor 36"</v>
          </cell>
          <cell r="C317" t="str">
            <v>F31ILT2R</v>
          </cell>
          <cell r="D317" t="str">
            <v>F25T8</v>
          </cell>
          <cell r="E317" t="str">
            <v>Fluorescent, (1) 36", T-8 lamp, Instant Start Ballast, RLO (BF:.85-.95), Tandem 2 Lamp Ballast</v>
          </cell>
          <cell r="F317" t="str">
            <v>Elec-Instant Start RLO-Tandem</v>
          </cell>
          <cell r="G317">
            <v>1</v>
          </cell>
          <cell r="H317">
            <v>25</v>
          </cell>
          <cell r="I317">
            <v>23</v>
          </cell>
        </row>
        <row r="318">
          <cell r="A318" t="str">
            <v>Fluor 36"125Elec-Instant Start NLO-Tandem3</v>
          </cell>
          <cell r="B318" t="str">
            <v>Fluor 36"</v>
          </cell>
          <cell r="C318" t="str">
            <v>F31ILLT3</v>
          </cell>
          <cell r="D318" t="str">
            <v>F25T8</v>
          </cell>
          <cell r="E318" t="str">
            <v>Fluorescent, (1) 36", T-8 lamp, Instant Start Ballast, NLO (BF:.85-.95), Tandem 3 Lamp Ballast</v>
          </cell>
          <cell r="F318" t="str">
            <v>Elec-Instant Start NLO-Tandem3</v>
          </cell>
          <cell r="G318">
            <v>1</v>
          </cell>
          <cell r="H318">
            <v>25</v>
          </cell>
          <cell r="I318">
            <v>22</v>
          </cell>
        </row>
        <row r="319">
          <cell r="A319" t="str">
            <v>Fluor 36"125Elec-Instant Start RLO-Tandem3</v>
          </cell>
          <cell r="B319" t="str">
            <v>Fluor 36"</v>
          </cell>
          <cell r="C319" t="str">
            <v>F31ILT3R</v>
          </cell>
          <cell r="D319" t="str">
            <v>F25T8</v>
          </cell>
          <cell r="E319" t="str">
            <v>Fluorescent, (1) 36", T-8 lamp, Instant Start Ballast, RLO (BF:&lt;.85), Tandem 3 Lamp Ballast</v>
          </cell>
          <cell r="F319" t="str">
            <v>Elec-Instant Start RLO-Tandem3</v>
          </cell>
          <cell r="G319">
            <v>1</v>
          </cell>
          <cell r="H319">
            <v>25</v>
          </cell>
          <cell r="I319">
            <v>22</v>
          </cell>
        </row>
        <row r="320">
          <cell r="A320" t="str">
            <v>Fluor 36"125Elec-Instant Start NLO-Tandem4</v>
          </cell>
          <cell r="B320" t="str">
            <v>Fluor 36"</v>
          </cell>
          <cell r="C320" t="str">
            <v>F31ILLT4</v>
          </cell>
          <cell r="D320" t="str">
            <v>F25T8</v>
          </cell>
          <cell r="E320" t="str">
            <v>Fluorescent, (1) 36", T-8 lamp, Instant Start Ballast, NLO (BF:.85-.95), Tandem 4 Lamp Ballast</v>
          </cell>
          <cell r="F320" t="str">
            <v>Elec-Instant Start NLO-Tandem4</v>
          </cell>
          <cell r="G320">
            <v>1</v>
          </cell>
          <cell r="H320">
            <v>25</v>
          </cell>
          <cell r="I320">
            <v>22</v>
          </cell>
        </row>
        <row r="321">
          <cell r="A321" t="str">
            <v>Fluor 36"125Elec-Instant Start RLO-Tandem4</v>
          </cell>
          <cell r="B321" t="str">
            <v>Fluor 36"</v>
          </cell>
          <cell r="C321" t="str">
            <v>F31ILT4R</v>
          </cell>
          <cell r="D321" t="str">
            <v>F25T8</v>
          </cell>
          <cell r="E321" t="str">
            <v>Fluorescent, (1) 36", T-8 lamp, Instant Start Ballast, RLO (BF:&lt;.85), Tandem 4 Lamp Ballast</v>
          </cell>
          <cell r="F321" t="str">
            <v>Elec-Instant Start RLO-Tandem4</v>
          </cell>
          <cell r="G321">
            <v>1</v>
          </cell>
          <cell r="H321">
            <v>25</v>
          </cell>
          <cell r="I321">
            <v>22</v>
          </cell>
        </row>
        <row r="322">
          <cell r="A322" t="str">
            <v>Fluor 36"125Elec-Instant Start HLO</v>
          </cell>
          <cell r="B322" t="str">
            <v>Fluor 36"</v>
          </cell>
          <cell r="C322" t="str">
            <v>F31ILLH</v>
          </cell>
          <cell r="D322" t="str">
            <v>F25T8</v>
          </cell>
          <cell r="E322" t="str">
            <v>Fluorescent, (1) 36", T-8 lamp, Instant Start Ballast, HLO (BF:.96-1.1)</v>
          </cell>
          <cell r="F322" t="str">
            <v>Elec-Instant Start HLO</v>
          </cell>
          <cell r="G322">
            <v>1</v>
          </cell>
          <cell r="H322">
            <v>25</v>
          </cell>
          <cell r="I322">
            <v>28</v>
          </cell>
        </row>
        <row r="323">
          <cell r="A323" t="str">
            <v>Fluor 36"125Elec-Instant Start RLO</v>
          </cell>
          <cell r="B323" t="str">
            <v>Fluor 36"</v>
          </cell>
          <cell r="C323" t="str">
            <v>F31ILLR</v>
          </cell>
          <cell r="D323" t="str">
            <v>F25T8</v>
          </cell>
          <cell r="E323" t="str">
            <v>Fluorescent, (1) 36", T-8 lamp, Instant Start Ballast, RLO (BF:&lt;.85)</v>
          </cell>
          <cell r="F323" t="str">
            <v>Elec-Instant Start RLO</v>
          </cell>
          <cell r="G323">
            <v>1</v>
          </cell>
          <cell r="H323">
            <v>25</v>
          </cell>
          <cell r="I323">
            <v>27</v>
          </cell>
        </row>
        <row r="324">
          <cell r="A324" t="str">
            <v>Fluor 36"125Elec-Rapid Start NLO</v>
          </cell>
          <cell r="B324" t="str">
            <v>Fluor 36"</v>
          </cell>
          <cell r="C324" t="str">
            <v>F31LL</v>
          </cell>
          <cell r="D324" t="str">
            <v>F25T8</v>
          </cell>
          <cell r="E324" t="str">
            <v>Fluorescent, (1) 36", T-8 lamp, Rapid Start Ballast, NLO (BF:.85-.95)</v>
          </cell>
          <cell r="F324" t="str">
            <v>Elec-Rapid Start NLO</v>
          </cell>
          <cell r="G324">
            <v>1</v>
          </cell>
          <cell r="H324">
            <v>25</v>
          </cell>
          <cell r="I324">
            <v>24</v>
          </cell>
        </row>
        <row r="325">
          <cell r="A325" t="str">
            <v>Fluor 36"125Elec-Rapid Start NLO-Tandem</v>
          </cell>
          <cell r="B325" t="str">
            <v>Fluor 36"</v>
          </cell>
          <cell r="C325" t="str">
            <v>F31LL/T2</v>
          </cell>
          <cell r="D325" t="str">
            <v>F25T8</v>
          </cell>
          <cell r="E325" t="str">
            <v>Fluorescent, (1) 36", T-8 lamp, Rapid Start Ballast, NLO (BF:.85-.95), Tandem 2 Lamp Ballast</v>
          </cell>
          <cell r="F325" t="str">
            <v>Elec-Rapid Start NLO-Tandem</v>
          </cell>
          <cell r="G325">
            <v>1</v>
          </cell>
          <cell r="H325">
            <v>25</v>
          </cell>
          <cell r="I325">
            <v>23</v>
          </cell>
        </row>
        <row r="326">
          <cell r="A326" t="str">
            <v>Fluor 36"125Elec-Rapid Start NLO-Tandem3</v>
          </cell>
          <cell r="B326" t="str">
            <v>Fluor 36"</v>
          </cell>
          <cell r="C326" t="str">
            <v>F31LL/T3</v>
          </cell>
          <cell r="D326" t="str">
            <v>F25T8</v>
          </cell>
          <cell r="E326" t="str">
            <v>Fluorescent, (1) 36", T-8 lamp, Rapid Start Ballast, NLO (BF:.85-.95), Tandem 3 Lamp Ballast</v>
          </cell>
          <cell r="F326" t="str">
            <v>Elec-Rapid Start NLO-Tandem3</v>
          </cell>
          <cell r="G326">
            <v>1</v>
          </cell>
          <cell r="H326">
            <v>25</v>
          </cell>
          <cell r="I326">
            <v>24</v>
          </cell>
        </row>
        <row r="327">
          <cell r="A327" t="str">
            <v>Fluor 36"125Elec-Rapid Start NLO-Tandem4</v>
          </cell>
          <cell r="B327" t="str">
            <v>Fluor 36"</v>
          </cell>
          <cell r="C327" t="str">
            <v>F31LL/T4</v>
          </cell>
          <cell r="D327" t="str">
            <v>F25T8</v>
          </cell>
          <cell r="E327" t="str">
            <v>Fluorescent, (1) 36", T-8 lamp, Rapid Start Ballast, NLO (BF:.85-.95), Tandem 4 Lamp Ballast</v>
          </cell>
          <cell r="F327" t="str">
            <v>Elec-Rapid Start NLO-Tandem4</v>
          </cell>
          <cell r="G327">
            <v>1</v>
          </cell>
          <cell r="H327">
            <v>25</v>
          </cell>
          <cell r="I327">
            <v>22</v>
          </cell>
        </row>
        <row r="328">
          <cell r="A328" t="str">
            <v>Fluor 36"125Elec-Rapid Start HLO</v>
          </cell>
          <cell r="B328" t="str">
            <v>Fluor 36"</v>
          </cell>
          <cell r="C328" t="str">
            <v>F31LLH</v>
          </cell>
          <cell r="D328" t="str">
            <v>F25T8</v>
          </cell>
          <cell r="E328" t="str">
            <v>Fluorescent, (1) 36", T-8 lamp, Rapid Start Ballast, HLO (BF:.96-1.1)</v>
          </cell>
          <cell r="F328" t="str">
            <v>Elec-Rapid Start HLO</v>
          </cell>
          <cell r="G328">
            <v>1</v>
          </cell>
          <cell r="H328">
            <v>25</v>
          </cell>
          <cell r="I328">
            <v>26</v>
          </cell>
        </row>
        <row r="329">
          <cell r="A329" t="str">
            <v>Fluor 36"125Elec-Rapid Start RLO</v>
          </cell>
          <cell r="B329" t="str">
            <v>Fluor 36"</v>
          </cell>
          <cell r="C329" t="str">
            <v>F31LL-R</v>
          </cell>
          <cell r="D329" t="str">
            <v>F25T8</v>
          </cell>
          <cell r="E329" t="str">
            <v>Fluorescent, (1) 36", T-8 lamp, Rapid Start Ballast, RLO (BF:&lt;.85)</v>
          </cell>
          <cell r="F329" t="str">
            <v>Elec-Rapid Start RLO</v>
          </cell>
          <cell r="G329">
            <v>1</v>
          </cell>
          <cell r="H329">
            <v>25</v>
          </cell>
          <cell r="I329">
            <v>23</v>
          </cell>
        </row>
        <row r="330">
          <cell r="A330" t="str">
            <v>Fluor 36"125 SuperElec-Instant Start NLO</v>
          </cell>
          <cell r="B330" t="str">
            <v>Fluor 36"</v>
          </cell>
          <cell r="C330" t="str">
            <v>F31PILL</v>
          </cell>
          <cell r="D330" t="str">
            <v>F25T8</v>
          </cell>
          <cell r="E330" t="str">
            <v>Fluorescent, (1) 36", T-8 lamp, Super T-8 Instant Start Ballast, NLO (BF:.85-.95)</v>
          </cell>
          <cell r="F330" t="str">
            <v>Elec-Instant Start NLO</v>
          </cell>
          <cell r="G330">
            <v>1</v>
          </cell>
          <cell r="H330" t="str">
            <v>25 Super</v>
          </cell>
          <cell r="I330">
            <v>23</v>
          </cell>
        </row>
        <row r="331">
          <cell r="A331" t="str">
            <v>Fluor 36"125 SuperElec-Instant Start HLO</v>
          </cell>
          <cell r="B331" t="str">
            <v>Fluor 36"</v>
          </cell>
          <cell r="C331" t="str">
            <v>F31PILLH</v>
          </cell>
          <cell r="D331" t="str">
            <v>F25T8</v>
          </cell>
          <cell r="E331" t="str">
            <v>Fluorescent, (1) 36", T-8 lamp, Super T-8 Instant Start Ballast, HLO (BF:.96-1.1)</v>
          </cell>
          <cell r="F331" t="str">
            <v>Elec-Instant Start HLO</v>
          </cell>
          <cell r="G331">
            <v>1</v>
          </cell>
          <cell r="H331" t="str">
            <v>25 Super</v>
          </cell>
          <cell r="I331">
            <v>28</v>
          </cell>
        </row>
        <row r="332">
          <cell r="A332" t="str">
            <v>Fluor 36"125 SuperElec-Instant Start RLO</v>
          </cell>
          <cell r="B332" t="str">
            <v>Fluor 36"</v>
          </cell>
          <cell r="C332" t="str">
            <v>F31PILLR</v>
          </cell>
          <cell r="D332" t="str">
            <v>F25T8</v>
          </cell>
          <cell r="E332" t="str">
            <v>Fluorescent, (1) 36", T-8 lamp, Super T-8 Instant Start Ballast, RLO (BF:&lt;.85)</v>
          </cell>
          <cell r="F332" t="str">
            <v>Elec-Instant Start RLO</v>
          </cell>
          <cell r="G332">
            <v>1</v>
          </cell>
          <cell r="H332" t="str">
            <v>25 Super</v>
          </cell>
          <cell r="I332">
            <v>21</v>
          </cell>
        </row>
        <row r="333">
          <cell r="A333" t="str">
            <v>Fluor 36"130Mag-EE</v>
          </cell>
          <cell r="B333" t="str">
            <v>Fluor 36"</v>
          </cell>
          <cell r="C333" t="str">
            <v>F31SE/T2</v>
          </cell>
          <cell r="D333" t="str">
            <v>F30T12</v>
          </cell>
          <cell r="E333" t="str">
            <v>Fluorescent, (1) 36", STD lamp, Tandem wired</v>
          </cell>
          <cell r="F333" t="str">
            <v>Mag-EE</v>
          </cell>
          <cell r="G333">
            <v>1</v>
          </cell>
          <cell r="H333">
            <v>30</v>
          </cell>
          <cell r="I333">
            <v>37</v>
          </cell>
        </row>
        <row r="334">
          <cell r="A334" t="str">
            <v>Fluor 36"150Mag-STD</v>
          </cell>
          <cell r="B334" t="str">
            <v>Fluor 36"</v>
          </cell>
          <cell r="C334" t="str">
            <v>F31SHS</v>
          </cell>
          <cell r="D334" t="str">
            <v>F36T12/HO</v>
          </cell>
          <cell r="E334" t="str">
            <v>Fluorescent, (1) 36", HO lamp</v>
          </cell>
          <cell r="F334" t="str">
            <v>Mag-STD</v>
          </cell>
          <cell r="G334">
            <v>1</v>
          </cell>
          <cell r="H334">
            <v>50</v>
          </cell>
          <cell r="I334">
            <v>70</v>
          </cell>
        </row>
        <row r="335">
          <cell r="A335" t="str">
            <v>Fluor 36"130Elec-Rapid Start NLO</v>
          </cell>
          <cell r="B335" t="str">
            <v>Fluor 36"</v>
          </cell>
          <cell r="C335" t="str">
            <v>F31SL</v>
          </cell>
          <cell r="D335" t="str">
            <v>F30T12</v>
          </cell>
          <cell r="E335" t="str">
            <v>Fluorescent, (1) 36", STD lamp</v>
          </cell>
          <cell r="F335" t="str">
            <v>Elec-Rapid Start NLO</v>
          </cell>
          <cell r="G335">
            <v>1</v>
          </cell>
          <cell r="H335">
            <v>30</v>
          </cell>
          <cell r="I335">
            <v>31</v>
          </cell>
        </row>
        <row r="336">
          <cell r="A336" t="str">
            <v>Fluor 36"130Mag-STD</v>
          </cell>
          <cell r="B336" t="str">
            <v>Fluor 36"</v>
          </cell>
          <cell r="C336" t="str">
            <v>F31SS</v>
          </cell>
          <cell r="D336" t="str">
            <v>F30T12</v>
          </cell>
          <cell r="E336" t="str">
            <v>Fluorescent, (1) 36", STD lamp</v>
          </cell>
          <cell r="F336" t="str">
            <v>Mag-STD</v>
          </cell>
          <cell r="G336">
            <v>1</v>
          </cell>
          <cell r="H336">
            <v>30</v>
          </cell>
          <cell r="I336">
            <v>46</v>
          </cell>
        </row>
        <row r="337">
          <cell r="A337" t="str">
            <v>Fluor 36"130Mag-STD</v>
          </cell>
          <cell r="B337" t="str">
            <v>Fluor 36"</v>
          </cell>
          <cell r="C337" t="str">
            <v>F31SS/T2</v>
          </cell>
          <cell r="D337" t="str">
            <v>F30T12</v>
          </cell>
          <cell r="E337" t="str">
            <v>Fluorescent, (1) 36", STD lamp, Tandem wired</v>
          </cell>
          <cell r="F337" t="str">
            <v>Mag-STD</v>
          </cell>
          <cell r="G337">
            <v>1</v>
          </cell>
          <cell r="H337">
            <v>30</v>
          </cell>
          <cell r="I337">
            <v>41</v>
          </cell>
        </row>
        <row r="338">
          <cell r="A338" t="str">
            <v>Fluor 36"225 T-12Mag-EE</v>
          </cell>
          <cell r="B338" t="str">
            <v>Fluor 36"</v>
          </cell>
          <cell r="C338" t="str">
            <v>F32EE</v>
          </cell>
          <cell r="D338" t="str">
            <v>F25T12</v>
          </cell>
          <cell r="E338" t="str">
            <v>Fluorescent, (2) 36", ES lamp</v>
          </cell>
          <cell r="F338" t="str">
            <v>Mag-EE</v>
          </cell>
          <cell r="G338">
            <v>2</v>
          </cell>
          <cell r="H338" t="str">
            <v>25 T-12</v>
          </cell>
          <cell r="I338">
            <v>66</v>
          </cell>
        </row>
        <row r="339">
          <cell r="A339" t="str">
            <v>Fluor 36"225 T-12Elec-Rapid Start NLO</v>
          </cell>
          <cell r="B339" t="str">
            <v>Fluor 36"</v>
          </cell>
          <cell r="C339" t="str">
            <v>F32EL</v>
          </cell>
          <cell r="D339" t="str">
            <v>F25T12</v>
          </cell>
          <cell r="E339" t="str">
            <v>Fluorescent, (2) 36", ES lamp</v>
          </cell>
          <cell r="F339" t="str">
            <v>Elec-Rapid Start NLO</v>
          </cell>
          <cell r="G339">
            <v>2</v>
          </cell>
          <cell r="H339" t="str">
            <v>25 T-12</v>
          </cell>
          <cell r="I339">
            <v>50</v>
          </cell>
        </row>
        <row r="340">
          <cell r="A340" t="str">
            <v>Fluor 36"225 T-12Mag-STD</v>
          </cell>
          <cell r="B340" t="str">
            <v>Fluor 36"</v>
          </cell>
          <cell r="C340" t="str">
            <v>F32ES</v>
          </cell>
          <cell r="D340" t="str">
            <v>F25T12</v>
          </cell>
          <cell r="E340" t="str">
            <v>Fluorescent, (2) 36", ES lamp</v>
          </cell>
          <cell r="F340" t="str">
            <v>Mag-STD</v>
          </cell>
          <cell r="G340">
            <v>2</v>
          </cell>
          <cell r="H340" t="str">
            <v>25 T-12</v>
          </cell>
          <cell r="I340">
            <v>73</v>
          </cell>
        </row>
        <row r="341">
          <cell r="A341" t="str">
            <v>Fluor 36"239Elec-Rapid Start NLO</v>
          </cell>
          <cell r="B341" t="str">
            <v>Fluor 36"</v>
          </cell>
          <cell r="C341" t="str">
            <v>F32GHL</v>
          </cell>
          <cell r="D341" t="str">
            <v>F39T5/HO</v>
          </cell>
          <cell r="E341" t="str">
            <v>Fluorescent, (2) 36", STD HO T5 lamp</v>
          </cell>
          <cell r="F341" t="str">
            <v>Elec-Rapid Start NLO</v>
          </cell>
          <cell r="G341">
            <v>2</v>
          </cell>
          <cell r="H341">
            <v>39</v>
          </cell>
          <cell r="I341">
            <v>85</v>
          </cell>
        </row>
        <row r="342">
          <cell r="A342" t="str">
            <v>Fluor 36"221Elec-Rapid Start NLO</v>
          </cell>
          <cell r="B342" t="str">
            <v>Fluor 36"</v>
          </cell>
          <cell r="C342" t="str">
            <v>F32GL</v>
          </cell>
          <cell r="D342" t="str">
            <v>F21T5</v>
          </cell>
          <cell r="E342" t="str">
            <v>Fluorescent, (2) 36", STD T5 lamp</v>
          </cell>
          <cell r="F342" t="str">
            <v>Elec-Rapid Start NLO</v>
          </cell>
          <cell r="G342">
            <v>2</v>
          </cell>
          <cell r="H342">
            <v>21</v>
          </cell>
          <cell r="I342">
            <v>52</v>
          </cell>
        </row>
        <row r="343">
          <cell r="A343" t="str">
            <v>Fluor 36"225Elec-Instant Start NLO</v>
          </cell>
          <cell r="B343" t="str">
            <v>Fluor 36"</v>
          </cell>
          <cell r="C343" t="str">
            <v>F32ILL</v>
          </cell>
          <cell r="D343" t="str">
            <v>F25T8</v>
          </cell>
          <cell r="E343" t="str">
            <v>Fluorescent, (2) 36", T-8 lamp, Instant Start Ballast, NLO (BF:.85-.95)</v>
          </cell>
          <cell r="F343" t="str">
            <v>Elec-Instant Start NLO</v>
          </cell>
          <cell r="G343">
            <v>2</v>
          </cell>
          <cell r="H343">
            <v>25</v>
          </cell>
          <cell r="I343">
            <v>46</v>
          </cell>
        </row>
        <row r="344">
          <cell r="A344" t="str">
            <v>Fluor 36"225Elec-Instant Start NLO-Tandem4</v>
          </cell>
          <cell r="B344" t="str">
            <v>Fluor 36"</v>
          </cell>
          <cell r="C344" t="str">
            <v>F32ILLT4</v>
          </cell>
          <cell r="D344" t="str">
            <v>F25T8</v>
          </cell>
          <cell r="E344" t="str">
            <v>Fluorescent, (2) 36", T-8 lamp, Instant Start Ballast, NLO (BF:.85-.95), Tandem 4 Lamp Ballast</v>
          </cell>
          <cell r="F344" t="str">
            <v>Elec-Instant Start NLO-Tandem4</v>
          </cell>
          <cell r="G344">
            <v>2</v>
          </cell>
          <cell r="H344">
            <v>25</v>
          </cell>
          <cell r="I344">
            <v>44</v>
          </cell>
        </row>
        <row r="345">
          <cell r="A345" t="str">
            <v>Fluor 36"225Elec-Instant Start RLO-Tandem4</v>
          </cell>
          <cell r="B345" t="str">
            <v>Fluor 36"</v>
          </cell>
          <cell r="C345" t="str">
            <v>F32ILT4R</v>
          </cell>
          <cell r="D345" t="str">
            <v>F25T8</v>
          </cell>
          <cell r="E345" t="str">
            <v>Fluorescent, (2) 36", T-8 lamp, Instant Start Ballast, RLO (BF:&lt;.85), Tandem 4 Lamp Ballast</v>
          </cell>
          <cell r="F345" t="str">
            <v>Elec-Instant Start RLO-Tandem4</v>
          </cell>
          <cell r="G345">
            <v>2</v>
          </cell>
          <cell r="H345">
            <v>25</v>
          </cell>
          <cell r="I345">
            <v>43</v>
          </cell>
        </row>
        <row r="346">
          <cell r="A346" t="str">
            <v>Fluor 36"225Elec-Instant Start HLO</v>
          </cell>
          <cell r="B346" t="str">
            <v>Fluor 36"</v>
          </cell>
          <cell r="C346" t="str">
            <v>F32ILLH</v>
          </cell>
          <cell r="D346" t="str">
            <v>F25T8</v>
          </cell>
          <cell r="E346" t="str">
            <v>Fluorescent, (2) 36", T-8 lamp, Instant Start Ballast, HLO (BF:.96-1.1)</v>
          </cell>
          <cell r="F346" t="str">
            <v>Elec-Instant Start HLO</v>
          </cell>
          <cell r="G346">
            <v>2</v>
          </cell>
          <cell r="H346">
            <v>25</v>
          </cell>
          <cell r="I346">
            <v>48</v>
          </cell>
        </row>
        <row r="347">
          <cell r="A347" t="str">
            <v>Fluor 36"225Elec-Instant Start RLO</v>
          </cell>
          <cell r="B347" t="str">
            <v>Fluor 36"</v>
          </cell>
          <cell r="C347" t="str">
            <v>F32ILLR</v>
          </cell>
          <cell r="D347" t="str">
            <v>F25T8</v>
          </cell>
          <cell r="E347" t="str">
            <v>Fluorescent, (2) 36", T-8 lamp, Instant Start Ballast, RLO (BF:&lt;.85)</v>
          </cell>
          <cell r="F347" t="str">
            <v>Elec-Instant Start RLO</v>
          </cell>
          <cell r="G347">
            <v>2</v>
          </cell>
          <cell r="H347">
            <v>25</v>
          </cell>
          <cell r="I347">
            <v>40</v>
          </cell>
        </row>
        <row r="348">
          <cell r="A348" t="str">
            <v>Fluor 36"225Mag-EE</v>
          </cell>
          <cell r="B348" t="str">
            <v>Fluor 36"</v>
          </cell>
          <cell r="C348" t="str">
            <v>F32LE</v>
          </cell>
          <cell r="D348" t="str">
            <v>F25T8</v>
          </cell>
          <cell r="E348" t="str">
            <v>Fluorescent, (2) 36", T-8 lamp</v>
          </cell>
          <cell r="F348" t="str">
            <v>Mag-EE</v>
          </cell>
          <cell r="G348">
            <v>2</v>
          </cell>
          <cell r="H348">
            <v>25</v>
          </cell>
          <cell r="I348">
            <v>65</v>
          </cell>
        </row>
        <row r="349">
          <cell r="A349" t="str">
            <v>Fluor 36"225Elec-Rapid Start NLO</v>
          </cell>
          <cell r="B349" t="str">
            <v>Fluor 36"</v>
          </cell>
          <cell r="C349" t="str">
            <v>F32LL</v>
          </cell>
          <cell r="D349" t="str">
            <v>F25T8</v>
          </cell>
          <cell r="E349" t="str">
            <v>Fluorescent, (2) 36", T-8 lamp, Rapid Start Ballast, NLO (BF:.85-.95)</v>
          </cell>
          <cell r="F349" t="str">
            <v>Elec-Rapid Start NLO</v>
          </cell>
          <cell r="G349">
            <v>2</v>
          </cell>
          <cell r="H349">
            <v>25</v>
          </cell>
          <cell r="I349">
            <v>46</v>
          </cell>
        </row>
        <row r="350">
          <cell r="A350" t="str">
            <v>Fluor 36"225Elec-Rapid Start NLO-Tandem4</v>
          </cell>
          <cell r="B350" t="str">
            <v>Fluor 36"</v>
          </cell>
          <cell r="C350" t="str">
            <v>F32LL/T4</v>
          </cell>
          <cell r="D350" t="str">
            <v>F25T8</v>
          </cell>
          <cell r="E350" t="str">
            <v>Fluorescent, (2) 36", T-8 lamp, Rapid Start Ballast, NLO (BF:.85-.95), Tandem 4 Lamp Ballast</v>
          </cell>
          <cell r="F350" t="str">
            <v>Elec-Rapid Start NLO-Tandem4</v>
          </cell>
          <cell r="G350">
            <v>2</v>
          </cell>
          <cell r="H350">
            <v>25</v>
          </cell>
          <cell r="I350">
            <v>45</v>
          </cell>
        </row>
        <row r="351">
          <cell r="A351" t="str">
            <v>Fluor 36"225Elec-Rapid Start HLO</v>
          </cell>
          <cell r="B351" t="str">
            <v>Fluor 36"</v>
          </cell>
          <cell r="C351" t="str">
            <v>F32LLH</v>
          </cell>
          <cell r="D351" t="str">
            <v>F25T8</v>
          </cell>
          <cell r="E351" t="str">
            <v>Fluorescent, (2) 36", T-8 lamp, Rapid Start Ballast, HLO (BF:.96-1.1)</v>
          </cell>
          <cell r="F351" t="str">
            <v>Elec-Rapid Start HLO</v>
          </cell>
          <cell r="G351">
            <v>2</v>
          </cell>
          <cell r="H351">
            <v>25</v>
          </cell>
          <cell r="I351">
            <v>50</v>
          </cell>
        </row>
        <row r="352">
          <cell r="A352" t="str">
            <v>Fluor 36"225Elec-Rapid Start RLO</v>
          </cell>
          <cell r="B352" t="str">
            <v>Fluor 36"</v>
          </cell>
          <cell r="C352" t="str">
            <v>F32LL-R</v>
          </cell>
          <cell r="D352" t="str">
            <v>F25T8</v>
          </cell>
          <cell r="E352" t="str">
            <v>Fluorescent, (2) 36", T-8 lamp, Rapid Start Ballast, RLO (BF:&lt;.85)</v>
          </cell>
          <cell r="F352" t="str">
            <v>Elec-Rapid Start RLO</v>
          </cell>
          <cell r="G352">
            <v>2</v>
          </cell>
          <cell r="H352">
            <v>25</v>
          </cell>
          <cell r="I352">
            <v>42</v>
          </cell>
        </row>
        <row r="353">
          <cell r="A353" t="str">
            <v>Fluor 36"225Elec-Rapid Start VHLO</v>
          </cell>
          <cell r="B353" t="str">
            <v>Fluor 36"</v>
          </cell>
          <cell r="C353" t="str">
            <v>F32LLV</v>
          </cell>
          <cell r="D353" t="str">
            <v>F25T8</v>
          </cell>
          <cell r="E353" t="str">
            <v>Fluorescent, (2) 36", T-8 lamp, Rapid Start Ballast, VHLO (BF&gt;1.1)</v>
          </cell>
          <cell r="F353" t="str">
            <v>Elec-Rapid Start VHLO</v>
          </cell>
          <cell r="G353">
            <v>2</v>
          </cell>
          <cell r="H353">
            <v>25</v>
          </cell>
          <cell r="I353">
            <v>70</v>
          </cell>
        </row>
        <row r="354">
          <cell r="A354" t="str">
            <v>Fluor 36"225 SuperElec-Instant Start NLO</v>
          </cell>
          <cell r="B354" t="str">
            <v>Fluor 36"</v>
          </cell>
          <cell r="C354" t="str">
            <v>F32PILL</v>
          </cell>
          <cell r="D354" t="str">
            <v>F25T8</v>
          </cell>
          <cell r="E354" t="str">
            <v>Fluorescent, (2) 36", T-8 lamp, Super T-8 Instant Start Ballast, NLO (BF:.85-.95)</v>
          </cell>
          <cell r="F354" t="str">
            <v>Elec-Instant Start NLO</v>
          </cell>
          <cell r="G354">
            <v>2</v>
          </cell>
          <cell r="H354" t="str">
            <v>25 Super</v>
          </cell>
          <cell r="I354">
            <v>45</v>
          </cell>
        </row>
        <row r="355">
          <cell r="A355" t="str">
            <v>Fluor 36"225 SuperElec-Instant Start HLO</v>
          </cell>
          <cell r="B355" t="str">
            <v>Fluor 36"</v>
          </cell>
          <cell r="C355" t="str">
            <v>F32PILLH</v>
          </cell>
          <cell r="D355" t="str">
            <v>F25T8</v>
          </cell>
          <cell r="E355" t="str">
            <v>Fluorescent, (2) 36", T-8 lamp, Super T-8 Instant Start Ballast, HLO (BF:.96-1.1)</v>
          </cell>
          <cell r="F355" t="str">
            <v>Elec-Instant Start HLO</v>
          </cell>
          <cell r="G355">
            <v>2</v>
          </cell>
          <cell r="H355" t="str">
            <v>25 Super</v>
          </cell>
          <cell r="I355">
            <v>55</v>
          </cell>
        </row>
        <row r="356">
          <cell r="A356" t="str">
            <v>Fluor 36"225 SuperElec-Instant Start RLO</v>
          </cell>
          <cell r="B356" t="str">
            <v>Fluor 36"</v>
          </cell>
          <cell r="C356" t="str">
            <v>F32PILLR</v>
          </cell>
          <cell r="D356" t="str">
            <v>F25T8</v>
          </cell>
          <cell r="E356" t="str">
            <v>Fluorescent, (2) 36", T-8 lamp, Super T-8 Instant Start Ballast, RLO (BF:&lt;.85)</v>
          </cell>
          <cell r="F356" t="str">
            <v>Elec-Instant Start RLO</v>
          </cell>
          <cell r="G356">
            <v>2</v>
          </cell>
          <cell r="H356" t="str">
            <v>25 Super</v>
          </cell>
          <cell r="I356">
            <v>39</v>
          </cell>
        </row>
        <row r="357">
          <cell r="A357" t="str">
            <v>Fluor 36"230Mag-EE</v>
          </cell>
          <cell r="B357" t="str">
            <v>Fluor 36"</v>
          </cell>
          <cell r="C357" t="str">
            <v>F32SE</v>
          </cell>
          <cell r="D357" t="str">
            <v>F30T12</v>
          </cell>
          <cell r="E357" t="str">
            <v>Fluorescent, (2) 36", STD lamp</v>
          </cell>
          <cell r="F357" t="str">
            <v>Mag-EE</v>
          </cell>
          <cell r="G357">
            <v>2</v>
          </cell>
          <cell r="H357">
            <v>30</v>
          </cell>
          <cell r="I357">
            <v>74</v>
          </cell>
        </row>
        <row r="358">
          <cell r="A358" t="str">
            <v>Fluor 36"250Mag-STD</v>
          </cell>
          <cell r="B358" t="str">
            <v>Fluor 36"</v>
          </cell>
          <cell r="C358" t="str">
            <v>F32SHS</v>
          </cell>
          <cell r="D358" t="str">
            <v>F36T12/HO</v>
          </cell>
          <cell r="E358" t="str">
            <v>Fluorescent, (2) 36", HO lamp</v>
          </cell>
          <cell r="F358" t="str">
            <v>Mag-STD</v>
          </cell>
          <cell r="G358">
            <v>2</v>
          </cell>
          <cell r="H358">
            <v>50</v>
          </cell>
          <cell r="I358">
            <v>114</v>
          </cell>
        </row>
        <row r="359">
          <cell r="A359" t="str">
            <v>Fluor 36"230Elec-Rapid Start NLO</v>
          </cell>
          <cell r="B359" t="str">
            <v>Fluor 36"</v>
          </cell>
          <cell r="C359" t="str">
            <v>F32SL</v>
          </cell>
          <cell r="D359" t="str">
            <v>F30T12</v>
          </cell>
          <cell r="E359" t="str">
            <v>Fluorescent, (2) 36", STD lamp</v>
          </cell>
          <cell r="F359" t="str">
            <v>Elec-Rapid Start NLO</v>
          </cell>
          <cell r="G359">
            <v>2</v>
          </cell>
          <cell r="H359">
            <v>30</v>
          </cell>
          <cell r="I359">
            <v>58</v>
          </cell>
        </row>
        <row r="360">
          <cell r="A360" t="str">
            <v>Fluor 36"230Mag-STD</v>
          </cell>
          <cell r="B360" t="str">
            <v>Fluor 36"</v>
          </cell>
          <cell r="C360" t="str">
            <v>F32SS</v>
          </cell>
          <cell r="D360" t="str">
            <v>F30T12</v>
          </cell>
          <cell r="E360" t="str">
            <v>Fluorescent, (2) 36", STD lamp</v>
          </cell>
          <cell r="F360" t="str">
            <v>Mag-STD</v>
          </cell>
          <cell r="G360">
            <v>2</v>
          </cell>
          <cell r="H360">
            <v>30</v>
          </cell>
          <cell r="I360">
            <v>81</v>
          </cell>
        </row>
        <row r="361">
          <cell r="A361" t="str">
            <v>Fluor 36"325 T-12Mag-STD</v>
          </cell>
          <cell r="B361" t="str">
            <v>Fluor 36"</v>
          </cell>
          <cell r="C361" t="str">
            <v>F33ES</v>
          </cell>
          <cell r="D361" t="str">
            <v>F25T12</v>
          </cell>
          <cell r="E361" t="str">
            <v>Fluorescent, (3) 36", ES lamp</v>
          </cell>
          <cell r="F361" t="str">
            <v>Mag-STD</v>
          </cell>
          <cell r="G361">
            <v>3</v>
          </cell>
          <cell r="H361" t="str">
            <v>25 T-12</v>
          </cell>
          <cell r="I361">
            <v>115</v>
          </cell>
        </row>
        <row r="362">
          <cell r="A362" t="str">
            <v>Fluor 36"325Elec-Instant Start NLO</v>
          </cell>
          <cell r="B362" t="str">
            <v>Fluor 36"</v>
          </cell>
          <cell r="C362" t="str">
            <v>F33ILL</v>
          </cell>
          <cell r="D362" t="str">
            <v>F25T8</v>
          </cell>
          <cell r="E362" t="str">
            <v>Fluorescent, (3) 36", T-8 lamp, Instant Start Ballast, NLO (BF:.85-.95)</v>
          </cell>
          <cell r="F362" t="str">
            <v>Elec-Instant Start NLO</v>
          </cell>
          <cell r="G362">
            <v>3</v>
          </cell>
          <cell r="H362">
            <v>25</v>
          </cell>
          <cell r="I362">
            <v>67</v>
          </cell>
        </row>
        <row r="363">
          <cell r="A363" t="str">
            <v>Fluor 36"325Elec-Instant Start RLO</v>
          </cell>
          <cell r="B363" t="str">
            <v>Fluor 36"</v>
          </cell>
          <cell r="C363" t="str">
            <v>F33ILL-R</v>
          </cell>
          <cell r="D363" t="str">
            <v>F25T8</v>
          </cell>
          <cell r="E363" t="str">
            <v>Fluorescent, (3) 36", T-8 lamp, Instant Start Ballast, RLO (BF:&lt;.85)</v>
          </cell>
          <cell r="F363" t="str">
            <v>Elec-Instant Start RLO</v>
          </cell>
          <cell r="G363">
            <v>3</v>
          </cell>
          <cell r="H363">
            <v>25</v>
          </cell>
          <cell r="I363">
            <v>66</v>
          </cell>
        </row>
        <row r="364">
          <cell r="A364" t="str">
            <v>Fluor 36"325Elec-Rapid Start NLO</v>
          </cell>
          <cell r="B364" t="str">
            <v>Fluor 36"</v>
          </cell>
          <cell r="C364" t="str">
            <v>F33LL</v>
          </cell>
          <cell r="D364" t="str">
            <v>F25T8</v>
          </cell>
          <cell r="E364" t="str">
            <v>Fluorescent, (3) 36", T-8 lamp, Rapid Start Ballast, NLO (BF:.85-.95)</v>
          </cell>
          <cell r="F364" t="str">
            <v>Elec-Rapid Start NLO</v>
          </cell>
          <cell r="G364">
            <v>3</v>
          </cell>
          <cell r="H364">
            <v>25</v>
          </cell>
          <cell r="I364">
            <v>72</v>
          </cell>
        </row>
        <row r="365">
          <cell r="A365" t="str">
            <v>Fluor 36"325Elec-Rapid Start RLO</v>
          </cell>
          <cell r="B365" t="str">
            <v>Fluor 36"</v>
          </cell>
          <cell r="C365" t="str">
            <v>F33LL-R</v>
          </cell>
          <cell r="D365" t="str">
            <v>F25T8</v>
          </cell>
          <cell r="E365" t="str">
            <v>Fluorescent, (3) 36", T-8 lamp, Rapid Start Ballast, RLO (BF:&lt;.85)</v>
          </cell>
          <cell r="F365" t="str">
            <v>Elec-Rapid Start RLO</v>
          </cell>
          <cell r="G365">
            <v>3</v>
          </cell>
          <cell r="H365">
            <v>25</v>
          </cell>
          <cell r="I365">
            <v>62</v>
          </cell>
        </row>
        <row r="366">
          <cell r="A366" t="str">
            <v>Fluor 36"325 SuperElec-Instant Start NLO</v>
          </cell>
          <cell r="B366" t="str">
            <v>Fluor 36"</v>
          </cell>
          <cell r="C366" t="str">
            <v>F33PILL'</v>
          </cell>
          <cell r="D366" t="str">
            <v>F25T8</v>
          </cell>
          <cell r="E366" t="str">
            <v>Fluorescent, (3) 36", T-8 lamp, Super T-8 Instant Start Ballast, NLO (BF:.85-.95)</v>
          </cell>
          <cell r="F366" t="str">
            <v>Elec-Instant Start NLO</v>
          </cell>
          <cell r="G366">
            <v>3</v>
          </cell>
          <cell r="H366" t="str">
            <v>25 Super</v>
          </cell>
          <cell r="I366">
            <v>67</v>
          </cell>
        </row>
        <row r="367">
          <cell r="A367" t="str">
            <v>Fluor 36"325 SuperElec-Instant Start HLO</v>
          </cell>
          <cell r="B367" t="str">
            <v>Fluor 36"</v>
          </cell>
          <cell r="C367" t="str">
            <v>F33PILLH</v>
          </cell>
          <cell r="D367" t="str">
            <v>F25T8</v>
          </cell>
          <cell r="E367" t="str">
            <v>Fluorescent, (3) 36", T-8 lamp, Super T-8 Instant Start Ballast, HLO (BF:.96-1.1)</v>
          </cell>
          <cell r="F367" t="str">
            <v>Elec-Instant Start HLO</v>
          </cell>
          <cell r="G367">
            <v>3</v>
          </cell>
          <cell r="H367" t="str">
            <v>25 Super</v>
          </cell>
          <cell r="I367">
            <v>83</v>
          </cell>
        </row>
        <row r="368">
          <cell r="A368" t="str">
            <v>Fluor 36"325 SuperElec-Instant Start RLO</v>
          </cell>
          <cell r="B368" t="str">
            <v>Fluor 36"</v>
          </cell>
          <cell r="C368" t="str">
            <v>F33PILLR</v>
          </cell>
          <cell r="D368" t="str">
            <v>F25T8</v>
          </cell>
          <cell r="E368" t="str">
            <v>Fluorescent, (3) 36", T-8 lamp, Super T-8 Instant Start Ballast, RLO (BF:&lt;.85)</v>
          </cell>
          <cell r="F368" t="str">
            <v>Elec-Instant Start RLO</v>
          </cell>
          <cell r="G368">
            <v>3</v>
          </cell>
          <cell r="H368" t="str">
            <v>25 Super</v>
          </cell>
          <cell r="I368">
            <v>60</v>
          </cell>
        </row>
        <row r="369">
          <cell r="A369" t="str">
            <v>Fluor 36"330Mag-EE</v>
          </cell>
          <cell r="B369" t="str">
            <v>Fluor 36"</v>
          </cell>
          <cell r="C369" t="str">
            <v>F33SE</v>
          </cell>
          <cell r="D369" t="str">
            <v>F30T12</v>
          </cell>
          <cell r="E369" t="str">
            <v>Fluorescent, (3) 36", STD lamp, (1) STD Ballast and (1) ES Ballast</v>
          </cell>
          <cell r="F369" t="str">
            <v>Mag-EE</v>
          </cell>
          <cell r="G369">
            <v>3</v>
          </cell>
          <cell r="H369">
            <v>30</v>
          </cell>
          <cell r="I369">
            <v>120</v>
          </cell>
        </row>
        <row r="370">
          <cell r="A370" t="str">
            <v>Fluor 36"330Mag-STD</v>
          </cell>
          <cell r="B370" t="str">
            <v>Fluor 36"</v>
          </cell>
          <cell r="C370" t="str">
            <v>F33SS</v>
          </cell>
          <cell r="D370" t="str">
            <v>F30T12</v>
          </cell>
          <cell r="E370" t="str">
            <v>Fluorescent, (3) 36", STD lamp</v>
          </cell>
          <cell r="F370" t="str">
            <v>Mag-STD</v>
          </cell>
          <cell r="G370">
            <v>3</v>
          </cell>
          <cell r="H370">
            <v>30</v>
          </cell>
          <cell r="I370">
            <v>127</v>
          </cell>
        </row>
        <row r="371">
          <cell r="A371" t="str">
            <v>Fluor 36"439Elec-Rapid Start NLO</v>
          </cell>
          <cell r="B371" t="str">
            <v>Fluor 36"</v>
          </cell>
          <cell r="C371" t="str">
            <v>F34GHL</v>
          </cell>
          <cell r="D371" t="str">
            <v>F39T5/HO</v>
          </cell>
          <cell r="E371" t="str">
            <v>Fluorescent, (4) 36", STD HO T5 lamp</v>
          </cell>
          <cell r="F371" t="str">
            <v>Elec-Rapid Start NLO</v>
          </cell>
          <cell r="G371">
            <v>4</v>
          </cell>
          <cell r="H371">
            <v>39</v>
          </cell>
          <cell r="I371">
            <v>170</v>
          </cell>
        </row>
        <row r="372">
          <cell r="A372" t="str">
            <v>Fluor 36"425Elec-Instant Start NLO</v>
          </cell>
          <cell r="B372" t="str">
            <v>Fluor 36"</v>
          </cell>
          <cell r="C372" t="str">
            <v>F34ILL</v>
          </cell>
          <cell r="D372" t="str">
            <v>F25T8</v>
          </cell>
          <cell r="E372" t="str">
            <v>Fluorescent, (4) 36", T-8 lamp, Instant Start Ballast, NLO (BF:.85-.95)</v>
          </cell>
          <cell r="F372" t="str">
            <v>Elec-Instant Start NLO</v>
          </cell>
          <cell r="G372">
            <v>4</v>
          </cell>
          <cell r="H372">
            <v>25</v>
          </cell>
          <cell r="I372">
            <v>87</v>
          </cell>
        </row>
        <row r="373">
          <cell r="A373" t="str">
            <v>Fluor 36"425Elec-Instant Start RLO</v>
          </cell>
          <cell r="B373" t="str">
            <v>Fluor 36"</v>
          </cell>
          <cell r="C373" t="str">
            <v>F34ILL-R</v>
          </cell>
          <cell r="D373" t="str">
            <v>F25T8</v>
          </cell>
          <cell r="E373" t="str">
            <v>Fluorescent, (4) 36", T-8 lamp, Instant Start Ballast, RLO (BF:&lt;.85)</v>
          </cell>
          <cell r="F373" t="str">
            <v>Elec-Instant Start RLO</v>
          </cell>
          <cell r="G373">
            <v>4</v>
          </cell>
          <cell r="H373">
            <v>25</v>
          </cell>
          <cell r="I373">
            <v>86</v>
          </cell>
        </row>
        <row r="374">
          <cell r="A374" t="str">
            <v>Fluor 36"425Elec-Rapid Start NLO</v>
          </cell>
          <cell r="B374" t="str">
            <v>Fluor 36"</v>
          </cell>
          <cell r="C374" t="str">
            <v>F34LL</v>
          </cell>
          <cell r="D374" t="str">
            <v>F25T8</v>
          </cell>
          <cell r="E374" t="str">
            <v>Fluorescent, (4) 36", T-8 lamp, Rapid Start Ballast, NLO (BF:.85-.95)</v>
          </cell>
          <cell r="F374" t="str">
            <v>Elec-Rapid Start NLO</v>
          </cell>
          <cell r="G374">
            <v>4</v>
          </cell>
          <cell r="H374">
            <v>25</v>
          </cell>
          <cell r="I374">
            <v>89</v>
          </cell>
        </row>
        <row r="375">
          <cell r="A375" t="str">
            <v>Fluor 36"425Elec-Rapid Start RLO</v>
          </cell>
          <cell r="B375" t="str">
            <v>Fluor 36"</v>
          </cell>
          <cell r="C375" t="str">
            <v>F34LL-R</v>
          </cell>
          <cell r="D375" t="str">
            <v>F25T8</v>
          </cell>
          <cell r="E375" t="str">
            <v>Fluorescent, (4) 36", T-8 lamp, Rapid Start Ballast, RLO (BF:&lt;.85)</v>
          </cell>
          <cell r="F375" t="str">
            <v>Elec-Rapid Start RLO</v>
          </cell>
          <cell r="G375">
            <v>4</v>
          </cell>
          <cell r="H375">
            <v>25</v>
          </cell>
          <cell r="I375">
            <v>84</v>
          </cell>
        </row>
        <row r="376">
          <cell r="A376" t="str">
            <v>Fluor 36"425 SuperElec-Instant Start NLO</v>
          </cell>
          <cell r="B376" t="str">
            <v>Fluor 36"</v>
          </cell>
          <cell r="C376" t="str">
            <v>F34PILL</v>
          </cell>
          <cell r="D376" t="str">
            <v>F25T8</v>
          </cell>
          <cell r="E376" t="str">
            <v>Fluorescent, (4) 36", T-8 lamp, Super T-8 Instant Start Ballast, NLO (BF:.85-.95)</v>
          </cell>
          <cell r="F376" t="str">
            <v>Elec-Instant Start NLO</v>
          </cell>
          <cell r="G376">
            <v>4</v>
          </cell>
          <cell r="H376" t="str">
            <v>25 Super</v>
          </cell>
          <cell r="I376">
            <v>89</v>
          </cell>
        </row>
        <row r="377">
          <cell r="A377" t="str">
            <v>Fluor 36"425 SuperElec-Instant Start HLO</v>
          </cell>
          <cell r="B377" t="str">
            <v>Fluor 36"</v>
          </cell>
          <cell r="C377" t="str">
            <v>F34PILLH</v>
          </cell>
          <cell r="D377" t="str">
            <v>F25T8</v>
          </cell>
          <cell r="E377" t="str">
            <v>Fluorescent, (4) 36", T-8 lamp, Super T-8 Instant Start Ballast, HLO (BF:.96-1.1)</v>
          </cell>
          <cell r="F377" t="str">
            <v>Elec-Instant Start HLO</v>
          </cell>
          <cell r="G377">
            <v>4</v>
          </cell>
          <cell r="H377" t="str">
            <v>25 Super</v>
          </cell>
          <cell r="I377">
            <v>110</v>
          </cell>
        </row>
        <row r="378">
          <cell r="A378" t="str">
            <v>Fluor 36"425 SuperElec-Instant Start RLO</v>
          </cell>
          <cell r="B378" t="str">
            <v>Fluor 36"</v>
          </cell>
          <cell r="C378" t="str">
            <v>F34PILLR</v>
          </cell>
          <cell r="D378" t="str">
            <v>F25T8</v>
          </cell>
          <cell r="E378" t="str">
            <v>Fluorescent, (4) 36", T-8 lamp, Super T-8 Instant Start Ballast, RLO (BF:&lt;.85)</v>
          </cell>
          <cell r="F378" t="str">
            <v>Elec-Instant Start RLO</v>
          </cell>
          <cell r="G378">
            <v>4</v>
          </cell>
          <cell r="H378" t="str">
            <v>25 Super</v>
          </cell>
          <cell r="I378">
            <v>80</v>
          </cell>
        </row>
        <row r="379">
          <cell r="A379" t="str">
            <v>Fluor 36"430Mag-EE</v>
          </cell>
          <cell r="B379" t="str">
            <v>Fluor 36"</v>
          </cell>
          <cell r="C379" t="str">
            <v>F34SE</v>
          </cell>
          <cell r="D379" t="str">
            <v>F30T12</v>
          </cell>
          <cell r="E379" t="str">
            <v>Fluorescent, (4) 36", STD lamp</v>
          </cell>
          <cell r="F379" t="str">
            <v>Mag-EE</v>
          </cell>
          <cell r="G379">
            <v>4</v>
          </cell>
          <cell r="H379">
            <v>30</v>
          </cell>
          <cell r="I379">
            <v>148</v>
          </cell>
        </row>
        <row r="380">
          <cell r="A380" t="str">
            <v>Fluor 36"430Elec-Rapid Start NLO</v>
          </cell>
          <cell r="B380" t="str">
            <v>Fluor 36"</v>
          </cell>
          <cell r="C380" t="str">
            <v>F34SL</v>
          </cell>
          <cell r="D380" t="str">
            <v>F30T12</v>
          </cell>
          <cell r="E380" t="str">
            <v>Fluorescent, (4) 36", STD lamp</v>
          </cell>
          <cell r="F380" t="str">
            <v>Elec-Rapid Start NLO</v>
          </cell>
          <cell r="G380">
            <v>4</v>
          </cell>
          <cell r="H380">
            <v>30</v>
          </cell>
          <cell r="I380">
            <v>116</v>
          </cell>
        </row>
        <row r="381">
          <cell r="A381" t="str">
            <v>Fluor 36"430Mag-STD</v>
          </cell>
          <cell r="B381" t="str">
            <v>Fluor 36"</v>
          </cell>
          <cell r="C381" t="str">
            <v>F34SS</v>
          </cell>
          <cell r="D381" t="str">
            <v>F30T12</v>
          </cell>
          <cell r="E381" t="str">
            <v>Fluorescent, (4) 36", STD lamp</v>
          </cell>
          <cell r="F381" t="str">
            <v>Mag-STD</v>
          </cell>
          <cell r="G381">
            <v>4</v>
          </cell>
          <cell r="H381">
            <v>30</v>
          </cell>
          <cell r="I381">
            <v>162</v>
          </cell>
        </row>
        <row r="382">
          <cell r="A382" t="str">
            <v>Fluor 36"625 T-12Mag-EE</v>
          </cell>
          <cell r="B382" t="str">
            <v>Fluor 36"</v>
          </cell>
          <cell r="C382" t="str">
            <v>F36EE</v>
          </cell>
          <cell r="D382" t="str">
            <v>F25T12</v>
          </cell>
          <cell r="E382" t="str">
            <v>Fluorescent, (6) 36", ES lamp</v>
          </cell>
          <cell r="F382" t="str">
            <v>Mag-EE</v>
          </cell>
          <cell r="G382">
            <v>6</v>
          </cell>
          <cell r="H382" t="str">
            <v>25 T-12</v>
          </cell>
          <cell r="I382">
            <v>198</v>
          </cell>
        </row>
        <row r="383">
          <cell r="A383" t="str">
            <v>Fluor 36"625Elec-Instant Start RLO</v>
          </cell>
          <cell r="B383" t="str">
            <v>Fluor 36"</v>
          </cell>
          <cell r="C383" t="str">
            <v>F36ILL-R</v>
          </cell>
          <cell r="D383" t="str">
            <v>F25T8</v>
          </cell>
          <cell r="E383" t="str">
            <v>Fluorescent, (6) 36", T-8 lamp, Instant Start Ballast, RLO (BF:&lt;.85)</v>
          </cell>
          <cell r="F383" t="str">
            <v>Elec-Instant Start RLO</v>
          </cell>
          <cell r="G383">
            <v>6</v>
          </cell>
          <cell r="H383">
            <v>25</v>
          </cell>
          <cell r="I383">
            <v>134</v>
          </cell>
        </row>
        <row r="384">
          <cell r="A384" t="str">
            <v>Fluor 36"630Mag-EE</v>
          </cell>
          <cell r="B384" t="str">
            <v>Fluor 36"</v>
          </cell>
          <cell r="C384" t="str">
            <v>F36SE</v>
          </cell>
          <cell r="D384" t="str">
            <v>F30T12</v>
          </cell>
          <cell r="E384" t="str">
            <v>Fluorescent, (6) 36", STD lamp</v>
          </cell>
          <cell r="F384" t="str">
            <v>Mag-EE</v>
          </cell>
          <cell r="G384">
            <v>6</v>
          </cell>
          <cell r="H384">
            <v>30</v>
          </cell>
          <cell r="I384">
            <v>238</v>
          </cell>
        </row>
        <row r="385">
          <cell r="A385" t="str">
            <v>Fluor 48"1054Elec-Rapid Start NLO</v>
          </cell>
          <cell r="B385" t="str">
            <v>Fluor 48"</v>
          </cell>
          <cell r="C385" t="str">
            <v>F410GHL</v>
          </cell>
          <cell r="D385" t="str">
            <v>F54T5/HO</v>
          </cell>
          <cell r="E385" t="str">
            <v>Fluorescent, (10) 48", STD HO T5 lamp</v>
          </cell>
          <cell r="F385" t="str">
            <v>Elec-Rapid Start NLO</v>
          </cell>
          <cell r="G385">
            <v>10</v>
          </cell>
          <cell r="H385">
            <v>54</v>
          </cell>
          <cell r="I385">
            <v>585</v>
          </cell>
        </row>
        <row r="386">
          <cell r="A386" t="str">
            <v>Fluor 48"134Mag-EE</v>
          </cell>
          <cell r="B386" t="str">
            <v>Fluor 48"</v>
          </cell>
          <cell r="C386" t="str">
            <v>F41EE</v>
          </cell>
          <cell r="D386" t="str">
            <v>F34T12</v>
          </cell>
          <cell r="E386" t="str">
            <v>Fluorescent, (1) 48", ES lamp</v>
          </cell>
          <cell r="F386" t="str">
            <v>Mag-EE</v>
          </cell>
          <cell r="G386">
            <v>1</v>
          </cell>
          <cell r="H386">
            <v>34</v>
          </cell>
          <cell r="I386">
            <v>43</v>
          </cell>
        </row>
        <row r="387">
          <cell r="A387" t="str">
            <v>Fluor 48"134Mag-EE</v>
          </cell>
          <cell r="B387" t="str">
            <v>Fluor 48"</v>
          </cell>
          <cell r="C387" t="str">
            <v>F41EE/D2</v>
          </cell>
          <cell r="D387" t="str">
            <v>F34T12</v>
          </cell>
          <cell r="E387" t="str">
            <v>Fluorescent, (1) 48", ES lamp, 2 Ballast</v>
          </cell>
          <cell r="F387" t="str">
            <v>Mag-EE</v>
          </cell>
          <cell r="G387">
            <v>1</v>
          </cell>
          <cell r="H387">
            <v>34</v>
          </cell>
          <cell r="I387">
            <v>43</v>
          </cell>
        </row>
        <row r="388">
          <cell r="A388" t="str">
            <v>Fluor 48"134Mag-EE-Tandem</v>
          </cell>
          <cell r="B388" t="str">
            <v>Fluor 48"</v>
          </cell>
          <cell r="C388" t="str">
            <v>F41EE/T2</v>
          </cell>
          <cell r="D388" t="str">
            <v>F34T12</v>
          </cell>
          <cell r="E388" t="str">
            <v>Fluorescent, (1) 48", ES lamp, tandem wired, 2-lamp Ballast</v>
          </cell>
          <cell r="F388" t="str">
            <v>Mag-EE-Tandem</v>
          </cell>
          <cell r="G388">
            <v>1</v>
          </cell>
          <cell r="H388">
            <v>34</v>
          </cell>
          <cell r="I388">
            <v>36</v>
          </cell>
        </row>
        <row r="389">
          <cell r="A389" t="str">
            <v>Fluor 48"155Mag-STD</v>
          </cell>
          <cell r="B389" t="str">
            <v>Fluor 48"</v>
          </cell>
          <cell r="C389" t="str">
            <v>F41EHS</v>
          </cell>
          <cell r="D389" t="str">
            <v>F42T12/HO</v>
          </cell>
          <cell r="E389" t="str">
            <v>Fluorescent, (1) 48", ES HO lamp</v>
          </cell>
          <cell r="F389" t="str">
            <v>Mag-STD</v>
          </cell>
          <cell r="G389">
            <v>1</v>
          </cell>
          <cell r="H389">
            <v>55</v>
          </cell>
          <cell r="I389">
            <v>80</v>
          </cell>
        </row>
        <row r="390">
          <cell r="A390" t="str">
            <v>Fluor 48"134Mag-STD</v>
          </cell>
          <cell r="B390" t="str">
            <v>Fluor 48"</v>
          </cell>
          <cell r="C390" t="str">
            <v>F41EIS</v>
          </cell>
          <cell r="D390" t="str">
            <v>F34T12</v>
          </cell>
          <cell r="E390" t="str">
            <v>Fluorescent, (1) 48", ES Instant Start lamp. Magnetic Ballast</v>
          </cell>
          <cell r="F390" t="str">
            <v>Mag-STD</v>
          </cell>
          <cell r="G390">
            <v>1</v>
          </cell>
          <cell r="H390">
            <v>34</v>
          </cell>
          <cell r="I390">
            <v>51</v>
          </cell>
        </row>
        <row r="391">
          <cell r="A391" t="str">
            <v>Fluor 48"134Elec-Rapid Start NLO</v>
          </cell>
          <cell r="B391" t="str">
            <v>Fluor 48"</v>
          </cell>
          <cell r="C391" t="str">
            <v>F41EL</v>
          </cell>
          <cell r="D391" t="str">
            <v>F34T12</v>
          </cell>
          <cell r="E391" t="str">
            <v>Fluorescent, (1) 48", T-12 ES lamp, Electronic Ballast</v>
          </cell>
          <cell r="F391" t="str">
            <v>Elec-Rapid Start NLO</v>
          </cell>
          <cell r="G391">
            <v>1</v>
          </cell>
          <cell r="H391">
            <v>34</v>
          </cell>
          <cell r="I391">
            <v>32</v>
          </cell>
        </row>
        <row r="392">
          <cell r="A392" t="str">
            <v>Fluor 48"134Elec-Rapid Start NLO-Tandem</v>
          </cell>
          <cell r="B392" t="str">
            <v>Fluor 48"</v>
          </cell>
          <cell r="C392" t="str">
            <v>F41ELT2</v>
          </cell>
          <cell r="D392" t="str">
            <v>F34T12</v>
          </cell>
          <cell r="E392" t="str">
            <v>Fluorescent, (1) 48", T-12 ES lamp, Rapid Start Ballast, NLO (BF:.85-.95), Tandem 2 Lamp Ballast</v>
          </cell>
          <cell r="F392" t="str">
            <v>Elec-Rapid Start NLO-Tandem</v>
          </cell>
          <cell r="G392">
            <v>1</v>
          </cell>
          <cell r="H392">
            <v>34</v>
          </cell>
          <cell r="I392">
            <v>32</v>
          </cell>
        </row>
        <row r="393">
          <cell r="A393" t="str">
            <v>Fluor 48"134Mag-STD</v>
          </cell>
          <cell r="B393" t="str">
            <v>Fluor 48"</v>
          </cell>
          <cell r="C393" t="str">
            <v>F41ES</v>
          </cell>
          <cell r="D393" t="str">
            <v>F34T12</v>
          </cell>
          <cell r="E393" t="str">
            <v>Fluorescent, (1) 48", ES lamp</v>
          </cell>
          <cell r="F393" t="str">
            <v>Mag-STD</v>
          </cell>
          <cell r="G393">
            <v>1</v>
          </cell>
          <cell r="H393">
            <v>34</v>
          </cell>
          <cell r="I393">
            <v>50</v>
          </cell>
        </row>
        <row r="394">
          <cell r="A394" t="str">
            <v>Fluor 48"1110 ESMag-STD</v>
          </cell>
          <cell r="B394" t="str">
            <v>Fluor 48"</v>
          </cell>
          <cell r="C394" t="str">
            <v>F41EVS</v>
          </cell>
          <cell r="D394" t="str">
            <v>F48T12/VHO/ES</v>
          </cell>
          <cell r="E394" t="str">
            <v>Fluorescent, (1) 48", VHO ES lamp</v>
          </cell>
          <cell r="F394" t="str">
            <v>Mag-STD</v>
          </cell>
          <cell r="G394">
            <v>1</v>
          </cell>
          <cell r="H394" t="str">
            <v>110 ES</v>
          </cell>
          <cell r="I394">
            <v>123</v>
          </cell>
        </row>
        <row r="395">
          <cell r="A395" t="str">
            <v>Fluor 48"154Elec-Rapid Start NLO</v>
          </cell>
          <cell r="B395" t="str">
            <v>Fluor 48"</v>
          </cell>
          <cell r="C395" t="str">
            <v>F41GHL</v>
          </cell>
          <cell r="D395" t="str">
            <v>F54T5/HO</v>
          </cell>
          <cell r="E395" t="str">
            <v>Fluorescent, (1) 48", STD HO T5 lamp</v>
          </cell>
          <cell r="F395" t="str">
            <v>Elec-Rapid Start NLO</v>
          </cell>
          <cell r="G395">
            <v>1</v>
          </cell>
          <cell r="H395">
            <v>54</v>
          </cell>
          <cell r="I395">
            <v>59</v>
          </cell>
        </row>
        <row r="396">
          <cell r="A396" t="str">
            <v>Fluor 48"150Elec-Rapid Start NLO</v>
          </cell>
          <cell r="B396" t="str">
            <v>Fluor 48"</v>
          </cell>
          <cell r="C396" t="str">
            <v>F41GHLS</v>
          </cell>
          <cell r="D396" t="str">
            <v>F54T5/50W/HO</v>
          </cell>
          <cell r="E396" t="str">
            <v>Fluorescent, (1) 48", 50W SS T5HO lamp</v>
          </cell>
          <cell r="F396" t="str">
            <v>Elec-Rapid Start NLO</v>
          </cell>
          <cell r="G396">
            <v>1</v>
          </cell>
          <cell r="H396">
            <v>50</v>
          </cell>
          <cell r="I396">
            <v>57</v>
          </cell>
        </row>
        <row r="397">
          <cell r="A397" t="str">
            <v>Fluor 48"147Elec-Rapid Start NLO</v>
          </cell>
          <cell r="B397" t="str">
            <v>Fluor 48"</v>
          </cell>
          <cell r="C397" t="str">
            <v>F41GHLSS</v>
          </cell>
          <cell r="D397" t="str">
            <v>F54T5/47W/HO</v>
          </cell>
          <cell r="E397" t="str">
            <v>Fluorescent, (1) 48", 47W SS T5HO lamp</v>
          </cell>
          <cell r="F397" t="str">
            <v>Elec-Rapid Start NLO</v>
          </cell>
          <cell r="G397">
            <v>1</v>
          </cell>
          <cell r="H397">
            <v>47</v>
          </cell>
          <cell r="I397">
            <v>53</v>
          </cell>
        </row>
        <row r="398">
          <cell r="A398" t="str">
            <v>Fluor 48"128Elec-Rapid Start NLO</v>
          </cell>
          <cell r="B398" t="str">
            <v>Fluor 48"</v>
          </cell>
          <cell r="C398" t="str">
            <v>F41GL</v>
          </cell>
          <cell r="D398" t="str">
            <v>F28T5</v>
          </cell>
          <cell r="E398" t="str">
            <v>Fluorescent, (1) 48", STD T5 lamp</v>
          </cell>
          <cell r="F398" t="str">
            <v>Elec-Rapid Start NLO</v>
          </cell>
          <cell r="G398">
            <v>1</v>
          </cell>
          <cell r="H398">
            <v>28</v>
          </cell>
          <cell r="I398">
            <v>32</v>
          </cell>
        </row>
        <row r="399">
          <cell r="A399" t="str">
            <v>Fluor 48"125 T-12Elec-Rapid Start NLO</v>
          </cell>
          <cell r="B399" t="str">
            <v>Fluor 48"</v>
          </cell>
          <cell r="C399" t="str">
            <v>F41IAL</v>
          </cell>
          <cell r="D399" t="str">
            <v>F25T12</v>
          </cell>
          <cell r="E399" t="str">
            <v>Fluorescent, (1) 48", F25T12 lamp, Electronic Ballast</v>
          </cell>
          <cell r="F399" t="str">
            <v>Elec-Rapid Start NLO</v>
          </cell>
          <cell r="G399">
            <v>1</v>
          </cell>
          <cell r="H399" t="str">
            <v>25 T-12</v>
          </cell>
          <cell r="I399">
            <v>25</v>
          </cell>
        </row>
        <row r="400">
          <cell r="A400" t="str">
            <v>Fluor 48"125 T-12Elec-Rapid Start NLO-Tandem</v>
          </cell>
          <cell r="B400" t="str">
            <v>Fluor 48"</v>
          </cell>
          <cell r="C400" t="str">
            <v>F41IAT2R</v>
          </cell>
          <cell r="D400" t="str">
            <v>F25T12</v>
          </cell>
          <cell r="E400" t="str">
            <v>Fluorescent, (1) 48", F25T12 lamp, Electronic, Tandem 2-Lamp Ballast, RLO (BF:&lt;.85)</v>
          </cell>
          <cell r="F400" t="str">
            <v>Elec-Rapid Start NLO-Tandem</v>
          </cell>
          <cell r="G400">
            <v>1</v>
          </cell>
          <cell r="H400" t="str">
            <v>25 T-12</v>
          </cell>
          <cell r="I400">
            <v>19</v>
          </cell>
        </row>
        <row r="401">
          <cell r="A401" t="str">
            <v>Fluor 48"125 T-12Elec-Rapid Start NLO-Tandem3</v>
          </cell>
          <cell r="B401" t="str">
            <v>Fluor 48"</v>
          </cell>
          <cell r="C401" t="str">
            <v>F41IAT3R</v>
          </cell>
          <cell r="D401" t="str">
            <v>F25T12</v>
          </cell>
          <cell r="E401" t="str">
            <v>Fluorescent, (1) 48", F25T12 lamp, Electronic, Tandem 3-Lamp Ballast, RLO (BF:&lt;.85)</v>
          </cell>
          <cell r="F401" t="str">
            <v>Elec-Rapid Start NLO-Tandem3</v>
          </cell>
          <cell r="G401">
            <v>1</v>
          </cell>
          <cell r="H401" t="str">
            <v>25 T-12</v>
          </cell>
          <cell r="I401">
            <v>20</v>
          </cell>
        </row>
        <row r="402">
          <cell r="A402" t="str">
            <v>Fluor 48"132Elec-Instant Start NLO</v>
          </cell>
          <cell r="B402" t="str">
            <v>Fluor 48"</v>
          </cell>
          <cell r="C402" t="str">
            <v>F41ILL</v>
          </cell>
          <cell r="D402" t="str">
            <v>F32T8</v>
          </cell>
          <cell r="E402" t="str">
            <v>Fluorescent, (1) 48", T-8 lamp, Instant Start Ballast, NLO (BF:.85-.95)</v>
          </cell>
          <cell r="F402" t="str">
            <v>Elec-Instant Start NLO</v>
          </cell>
          <cell r="G402">
            <v>1</v>
          </cell>
          <cell r="H402">
            <v>32</v>
          </cell>
          <cell r="I402">
            <v>31</v>
          </cell>
        </row>
        <row r="403">
          <cell r="A403" t="str">
            <v>Fluor 48"132Elec-Instant Start NLO-Tandem</v>
          </cell>
          <cell r="B403" t="str">
            <v>Fluor 48"</v>
          </cell>
          <cell r="C403" t="str">
            <v>F41ILLT2</v>
          </cell>
          <cell r="D403" t="str">
            <v>F32T8</v>
          </cell>
          <cell r="E403" t="str">
            <v>Fluorescent, (1) 48", T-8 lamp, Instant Start Ballast, NLO (BF:.85-.95), Tandem 2 Lamp Ballast</v>
          </cell>
          <cell r="F403" t="str">
            <v>Elec-Instant Start NLO-Tandem</v>
          </cell>
          <cell r="G403">
            <v>1</v>
          </cell>
          <cell r="H403">
            <v>32</v>
          </cell>
          <cell r="I403">
            <v>30</v>
          </cell>
        </row>
        <row r="404">
          <cell r="A404" t="str">
            <v>Fluor 48"132Elec-Instant Start HLO-Tandem</v>
          </cell>
          <cell r="B404" t="str">
            <v>Fluor 48"</v>
          </cell>
          <cell r="C404" t="str">
            <v>F41ILLTH</v>
          </cell>
          <cell r="D404" t="str">
            <v>F32T8</v>
          </cell>
          <cell r="E404" t="str">
            <v>Fluorescent, (1) 48", T-8 lamp, Instant Start Ballast, HLO (BF:.96-1.1), Tandem 2 Lamp Ballast</v>
          </cell>
          <cell r="F404" t="str">
            <v>Elec-Instant Start HLO-Tandem</v>
          </cell>
          <cell r="G404">
            <v>1</v>
          </cell>
          <cell r="H404">
            <v>32</v>
          </cell>
          <cell r="I404">
            <v>33</v>
          </cell>
        </row>
        <row r="405">
          <cell r="A405" t="str">
            <v>Fluor 48"132Elec-Instant Start RLO-Tandem</v>
          </cell>
          <cell r="B405" t="str">
            <v>Fluor 48"</v>
          </cell>
          <cell r="C405" t="str">
            <v>F41ILT2R</v>
          </cell>
          <cell r="D405" t="str">
            <v>F32T8</v>
          </cell>
          <cell r="E405" t="str">
            <v>Fluorescent, (1) 48", T-8 lamp, Instant Start Ballast, RLO (BF:&lt;.85), Tandem 2 Lamp Ballast</v>
          </cell>
          <cell r="F405" t="str">
            <v>Elec-Instant Start RLO-Tandem</v>
          </cell>
          <cell r="G405">
            <v>1</v>
          </cell>
          <cell r="H405">
            <v>32</v>
          </cell>
          <cell r="I405">
            <v>26</v>
          </cell>
        </row>
        <row r="406">
          <cell r="A406" t="str">
            <v>Fluor 48"132Elec-Instant Start NLO-Tandem3</v>
          </cell>
          <cell r="B406" t="str">
            <v>Fluor 48"</v>
          </cell>
          <cell r="C406" t="str">
            <v>F41ILLT3</v>
          </cell>
          <cell r="D406" t="str">
            <v>F32T8</v>
          </cell>
          <cell r="E406" t="str">
            <v>Fluorescent, (1) 48", T-8 lamp, Instant Start Ballast, NLO (BF:.85-.95), Tandem 3 Lamp Ballast</v>
          </cell>
          <cell r="F406" t="str">
            <v>Elec-Instant Start NLO-Tandem3</v>
          </cell>
          <cell r="G406">
            <v>1</v>
          </cell>
          <cell r="H406">
            <v>32</v>
          </cell>
          <cell r="I406">
            <v>30</v>
          </cell>
        </row>
        <row r="407">
          <cell r="A407" t="str">
            <v>Fluor 48"132Elec-Instant Start HLO-Tandem3</v>
          </cell>
          <cell r="B407" t="str">
            <v>Fluor 48"</v>
          </cell>
          <cell r="C407" t="str">
            <v>F41ILT3H</v>
          </cell>
          <cell r="D407" t="str">
            <v>F32T8</v>
          </cell>
          <cell r="E407" t="str">
            <v>Fluorescent, (1) 48", T-8 lamp, Instant Start Ballast, HLO (BF:.96-1.1), Tandem 3 Lamp Ballast</v>
          </cell>
          <cell r="F407" t="str">
            <v>Elec-Instant Start HLO-Tandem3</v>
          </cell>
          <cell r="G407">
            <v>1</v>
          </cell>
          <cell r="H407">
            <v>32</v>
          </cell>
          <cell r="I407">
            <v>31</v>
          </cell>
        </row>
        <row r="408">
          <cell r="A408" t="str">
            <v>Fluor 48"132Elec-Instant Start RLO-Tandem3</v>
          </cell>
          <cell r="B408" t="str">
            <v>Fluor 48"</v>
          </cell>
          <cell r="C408" t="str">
            <v>F41ILT3R</v>
          </cell>
          <cell r="D408" t="str">
            <v>F32T8</v>
          </cell>
          <cell r="E408" t="str">
            <v>Fluorescent, (1) 48", T-8 lamp, Instant Start Ballast, RLO (BF:&lt;.85), Tandem 3 Lamp Ballast</v>
          </cell>
          <cell r="F408" t="str">
            <v>Elec-Instant Start RLO-Tandem3</v>
          </cell>
          <cell r="G408">
            <v>1</v>
          </cell>
          <cell r="H408">
            <v>32</v>
          </cell>
          <cell r="I408">
            <v>26</v>
          </cell>
        </row>
        <row r="409">
          <cell r="A409" t="str">
            <v>Fluor 48"132Elec-Instant Start NLO-Tandem4</v>
          </cell>
          <cell r="B409" t="str">
            <v>Fluor 48"</v>
          </cell>
          <cell r="C409" t="str">
            <v>F41ILLT4</v>
          </cell>
          <cell r="D409" t="str">
            <v>F32T8</v>
          </cell>
          <cell r="E409" t="str">
            <v>Fluorescent, (1) 48", T-8 lamp, Instant Start Ballast, NLO (BF:.85-.95), Tandem 4 Lamp Ballast</v>
          </cell>
          <cell r="F409" t="str">
            <v>Elec-Instant Start NLO-Tandem4</v>
          </cell>
          <cell r="G409">
            <v>1</v>
          </cell>
          <cell r="H409">
            <v>32</v>
          </cell>
          <cell r="I409">
            <v>28</v>
          </cell>
        </row>
        <row r="410">
          <cell r="A410" t="str">
            <v>Fluor 48"132Elec-Instant Start RLO-Tandem4</v>
          </cell>
          <cell r="B410" t="str">
            <v>Fluor 48"</v>
          </cell>
          <cell r="C410" t="str">
            <v>F41ILT4R</v>
          </cell>
          <cell r="D410" t="str">
            <v>F32T8</v>
          </cell>
          <cell r="E410" t="str">
            <v>Fluorescent, (1) 48", T-8 lamp, Instant Start Ballast, RLO (BF:&lt;.85), Tandem 4 Lamp Ballast</v>
          </cell>
          <cell r="F410" t="str">
            <v>Elec-Instant Start RLO-Tandem4</v>
          </cell>
          <cell r="G410">
            <v>1</v>
          </cell>
          <cell r="H410">
            <v>32</v>
          </cell>
          <cell r="I410">
            <v>26</v>
          </cell>
        </row>
        <row r="411">
          <cell r="A411" t="str">
            <v>Fluor 48"132Elec-Instant Start HLO</v>
          </cell>
          <cell r="B411" t="str">
            <v>Fluor 48"</v>
          </cell>
          <cell r="C411" t="str">
            <v>F41ILL-H</v>
          </cell>
          <cell r="D411" t="str">
            <v>F32T8</v>
          </cell>
          <cell r="E411" t="str">
            <v>Fluorescent, (1) 48", T-8 lamp, Instant Start Ballast, HLO (BF:.96-1.1)</v>
          </cell>
          <cell r="F411" t="str">
            <v>Elec-Instant Start HLO</v>
          </cell>
          <cell r="G411">
            <v>1</v>
          </cell>
          <cell r="H411">
            <v>32</v>
          </cell>
          <cell r="I411">
            <v>36</v>
          </cell>
        </row>
        <row r="412">
          <cell r="A412" t="str">
            <v>Fluor 48"132Elec-Instant Start RLO</v>
          </cell>
          <cell r="B412" t="str">
            <v>Fluor 48"</v>
          </cell>
          <cell r="C412" t="str">
            <v>F41ILL-R</v>
          </cell>
          <cell r="D412" t="str">
            <v>F32T8</v>
          </cell>
          <cell r="E412" t="str">
            <v>Fluorescent, (1) 48", T-8 lamp, Instant Start Ballast, RLO (BF:&lt;.85)</v>
          </cell>
          <cell r="F412" t="str">
            <v>Elec-Instant Start RLO</v>
          </cell>
          <cell r="G412">
            <v>1</v>
          </cell>
          <cell r="H412">
            <v>32</v>
          </cell>
          <cell r="I412">
            <v>26</v>
          </cell>
        </row>
        <row r="413">
          <cell r="A413" t="str">
            <v>Fluor 48"132Mag-EE</v>
          </cell>
          <cell r="B413" t="str">
            <v>Fluor 48"</v>
          </cell>
          <cell r="C413" t="str">
            <v>F41LE</v>
          </cell>
          <cell r="D413" t="str">
            <v>F32T8</v>
          </cell>
          <cell r="E413" t="str">
            <v>Fluorescent, (1) 48", T-8 lamp</v>
          </cell>
          <cell r="F413" t="str">
            <v>Mag-EE</v>
          </cell>
          <cell r="G413">
            <v>1</v>
          </cell>
          <cell r="H413">
            <v>32</v>
          </cell>
          <cell r="I413">
            <v>35</v>
          </cell>
        </row>
        <row r="414">
          <cell r="A414" t="str">
            <v>Fluor 48"132Elec-Rapid Start NLO</v>
          </cell>
          <cell r="B414" t="str">
            <v>Fluor 48"</v>
          </cell>
          <cell r="C414" t="str">
            <v>F41LL</v>
          </cell>
          <cell r="D414" t="str">
            <v>F32T8</v>
          </cell>
          <cell r="E414" t="str">
            <v>Fluorescent, (1) 48", T-8 lamp, Rapid Start Ballast, NLO (BF:.85-.95)</v>
          </cell>
          <cell r="F414" t="str">
            <v>Elec-Rapid Start NLO</v>
          </cell>
          <cell r="G414">
            <v>1</v>
          </cell>
          <cell r="H414">
            <v>32</v>
          </cell>
          <cell r="I414">
            <v>32</v>
          </cell>
        </row>
        <row r="415">
          <cell r="A415" t="str">
            <v>Fluor 48"132Elec-Rapid Start NLO-Tandem</v>
          </cell>
          <cell r="B415" t="str">
            <v>Fluor 48"</v>
          </cell>
          <cell r="C415" t="str">
            <v>F41LLT2</v>
          </cell>
          <cell r="D415" t="str">
            <v>F32T8</v>
          </cell>
          <cell r="E415" t="str">
            <v>Fluorescent, (1) 48", T-8 lamp, Rapid Start Ballast, NLO (BF:.85-.95), Tandem 2 Lamp Ballast</v>
          </cell>
          <cell r="F415" t="str">
            <v>Elec-Rapid Start NLO-Tandem</v>
          </cell>
          <cell r="G415">
            <v>1</v>
          </cell>
          <cell r="H415">
            <v>32</v>
          </cell>
          <cell r="I415">
            <v>30</v>
          </cell>
        </row>
        <row r="416">
          <cell r="A416" t="str">
            <v>Fluor 48"132Elec-Rapid Start HLO-Tandem</v>
          </cell>
          <cell r="B416" t="str">
            <v>Fluor 48"</v>
          </cell>
          <cell r="C416" t="str">
            <v>F41LLTH</v>
          </cell>
          <cell r="D416" t="str">
            <v>F32T8</v>
          </cell>
          <cell r="E416" t="str">
            <v>Fluorescent, (1) 48", T-8 lamp, Rapid Start Ballast, HLO (BF:.96-1.1), Tandem 2 Lamp Ballast</v>
          </cell>
          <cell r="F416" t="str">
            <v>Elec-Rapid Start HLO-Tandem</v>
          </cell>
          <cell r="G416">
            <v>1</v>
          </cell>
          <cell r="H416">
            <v>32</v>
          </cell>
          <cell r="I416">
            <v>39</v>
          </cell>
        </row>
        <row r="417">
          <cell r="A417" t="str">
            <v>Fluor 48"132Elec-Rapid Start RLO-Tandem</v>
          </cell>
          <cell r="B417" t="str">
            <v>Fluor 48"</v>
          </cell>
          <cell r="C417" t="str">
            <v>F41LLT2R</v>
          </cell>
          <cell r="D417" t="str">
            <v>F32T8</v>
          </cell>
          <cell r="E417" t="str">
            <v>Fluorescent, (1) 48", T-8 lamp, Rapid Start Ballast, RLO (BF:&lt;.85), Tandem 2 Lamp Ballast</v>
          </cell>
          <cell r="F417" t="str">
            <v>Elec-Rapid Start RLO-Tandem</v>
          </cell>
          <cell r="G417">
            <v>1</v>
          </cell>
          <cell r="H417">
            <v>32</v>
          </cell>
          <cell r="I417">
            <v>27</v>
          </cell>
        </row>
        <row r="418">
          <cell r="A418" t="str">
            <v>Fluor 48"132Elec-Rapid Start NLO-Tandem3</v>
          </cell>
          <cell r="B418" t="str">
            <v>Fluor 48"</v>
          </cell>
          <cell r="C418" t="str">
            <v>F41LLT3</v>
          </cell>
          <cell r="D418" t="str">
            <v>F32T8</v>
          </cell>
          <cell r="E418" t="str">
            <v>Fluorescent, (1) 48", T-8 lamp, Rapid Start Ballast, NLO (BF:.85-.95), Tandem 3 Lamp Ballast</v>
          </cell>
          <cell r="F418" t="str">
            <v>Elec-Rapid Start NLO-Tandem3</v>
          </cell>
          <cell r="G418">
            <v>1</v>
          </cell>
          <cell r="H418">
            <v>32</v>
          </cell>
          <cell r="I418">
            <v>31</v>
          </cell>
        </row>
        <row r="419">
          <cell r="A419" t="str">
            <v>Fluor 48"132Elec-Rapid Start HLO-Tandem3</v>
          </cell>
          <cell r="B419" t="str">
            <v>Fluor 48"</v>
          </cell>
          <cell r="C419" t="str">
            <v>F41LLT3H</v>
          </cell>
          <cell r="D419" t="str">
            <v>F32T8</v>
          </cell>
          <cell r="E419" t="str">
            <v>Fluorescent, (1) 48", T-8 lamp, Rapid Start Ballast, HLO (BF:.96-1.1), Tandem 3 Lamp Ballast</v>
          </cell>
          <cell r="F419" t="str">
            <v>Elec-Rapid Start HLO-Tandem3</v>
          </cell>
          <cell r="G419">
            <v>1</v>
          </cell>
          <cell r="H419">
            <v>32</v>
          </cell>
          <cell r="I419">
            <v>33</v>
          </cell>
        </row>
        <row r="420">
          <cell r="A420" t="str">
            <v>Fluor 48"132Elec-Rapid Start RLO-Tandem3</v>
          </cell>
          <cell r="B420" t="str">
            <v>Fluor 48"</v>
          </cell>
          <cell r="C420" t="str">
            <v>F41LLT3R</v>
          </cell>
          <cell r="D420" t="str">
            <v>F32T8</v>
          </cell>
          <cell r="E420" t="str">
            <v>Fluorescent, (1) 48", T-8 lamp, Rapid Start Ballast, RLO (BF:&lt;.85), Tandem 3 Lamp Ballast</v>
          </cell>
          <cell r="F420" t="str">
            <v>Elec-Rapid Start RLO-Tandem3</v>
          </cell>
          <cell r="G420">
            <v>1</v>
          </cell>
          <cell r="H420">
            <v>32</v>
          </cell>
          <cell r="I420">
            <v>25</v>
          </cell>
        </row>
        <row r="421">
          <cell r="A421" t="str">
            <v>Fluor 48"132Elec-Rapid Start NLO-Tandem4</v>
          </cell>
          <cell r="B421" t="str">
            <v>Fluor 48"</v>
          </cell>
          <cell r="C421" t="str">
            <v>F41LLT4</v>
          </cell>
          <cell r="D421" t="str">
            <v>F32T8</v>
          </cell>
          <cell r="E421" t="str">
            <v>Fluorescent, (1) 48", T-8 lamp, Rapid Start Ballast, NLO (BF:.85-.95), Tandem 4 Lamp Ballast</v>
          </cell>
          <cell r="F421" t="str">
            <v>Elec-Rapid Start NLO-Tandem4</v>
          </cell>
          <cell r="G421">
            <v>1</v>
          </cell>
          <cell r="H421">
            <v>32</v>
          </cell>
          <cell r="I421">
            <v>30</v>
          </cell>
        </row>
        <row r="422">
          <cell r="A422" t="str">
            <v>Fluor 48"132Elec-Rapid Start RLO-Tandem4</v>
          </cell>
          <cell r="B422" t="str">
            <v>Fluor 48"</v>
          </cell>
          <cell r="C422" t="str">
            <v>F41LLT4R</v>
          </cell>
          <cell r="D422" t="str">
            <v>F32T8</v>
          </cell>
          <cell r="E422" t="str">
            <v>Fluorescent, (1) 48", T-8 lamp, Rapid Start Ballast, RLO (BF:&lt;.85), Tandem 4 Lamp Ballast</v>
          </cell>
          <cell r="F422" t="str">
            <v>Elec-Rapid Start RLO-Tandem4</v>
          </cell>
          <cell r="G422">
            <v>1</v>
          </cell>
          <cell r="H422">
            <v>32</v>
          </cell>
          <cell r="I422">
            <v>26</v>
          </cell>
        </row>
        <row r="423">
          <cell r="A423" t="str">
            <v>Fluor 48"132Elec-Rapid Start HLO</v>
          </cell>
          <cell r="B423" t="str">
            <v>Fluor 48"</v>
          </cell>
          <cell r="C423" t="str">
            <v>F41LL-H</v>
          </cell>
          <cell r="D423" t="str">
            <v>F32T8</v>
          </cell>
          <cell r="E423" t="str">
            <v>Fluorescent, (1) 48", T-8 lamp, Rapid Start Ballast, HLO (BF:.96-1.1)</v>
          </cell>
          <cell r="F423" t="str">
            <v>Elec-Rapid Start HLO</v>
          </cell>
          <cell r="G423">
            <v>1</v>
          </cell>
          <cell r="H423">
            <v>32</v>
          </cell>
          <cell r="I423">
            <v>39</v>
          </cell>
        </row>
        <row r="424">
          <cell r="A424" t="str">
            <v>Fluor 48"132Elec-Rapid Start RLO</v>
          </cell>
          <cell r="B424" t="str">
            <v>Fluor 48"</v>
          </cell>
          <cell r="C424" t="str">
            <v>F41LLR</v>
          </cell>
          <cell r="D424" t="str">
            <v>F32T8</v>
          </cell>
          <cell r="E424" t="str">
            <v>Fluorescent, (1) 48", T-8 lamp, Rapid Start Ballast, RLO (BF:&lt;.85)</v>
          </cell>
          <cell r="F424" t="str">
            <v>Elec-Rapid Start RLO</v>
          </cell>
          <cell r="G424">
            <v>1</v>
          </cell>
          <cell r="H424">
            <v>32</v>
          </cell>
          <cell r="I424">
            <v>27</v>
          </cell>
        </row>
        <row r="425">
          <cell r="A425" t="str">
            <v>Fluor 48"132 SuperElec-Instant Start NLO</v>
          </cell>
          <cell r="B425" t="str">
            <v>Fluor 48"</v>
          </cell>
          <cell r="C425" t="str">
            <v>F41PILL</v>
          </cell>
          <cell r="D425" t="str">
            <v>F32T8</v>
          </cell>
          <cell r="E425" t="str">
            <v>Fluorescent, (1) 48", 32W Super T-8 lamp, Instant Start Ballast, NLO (BF:.85-.95)</v>
          </cell>
          <cell r="F425" t="str">
            <v>Elec-Instant Start NLO</v>
          </cell>
          <cell r="G425">
            <v>1</v>
          </cell>
          <cell r="H425" t="str">
            <v>32 Super</v>
          </cell>
          <cell r="I425">
            <v>28</v>
          </cell>
        </row>
        <row r="426">
          <cell r="A426" t="str">
            <v>Fluor 48"132 SuperElec-Instant Start HLO</v>
          </cell>
          <cell r="B426" t="str">
            <v>Fluor 48"</v>
          </cell>
          <cell r="C426" t="str">
            <v>F41PILLH</v>
          </cell>
          <cell r="D426" t="str">
            <v>F32T8</v>
          </cell>
          <cell r="E426" t="str">
            <v>Fluorescent, (1) 48", 32W Super T-8 lamp, Instant Start Ballast, HLO (BF:.96-1.1)</v>
          </cell>
          <cell r="F426" t="str">
            <v>Elec-Instant Start HLO</v>
          </cell>
          <cell r="G426">
            <v>1</v>
          </cell>
          <cell r="H426" t="str">
            <v>32 Super</v>
          </cell>
          <cell r="I426">
            <v>35</v>
          </cell>
        </row>
        <row r="427">
          <cell r="A427" t="str">
            <v>Fluor 48"132 SuperElec-Instant Start RLO</v>
          </cell>
          <cell r="B427" t="str">
            <v>Fluor 48"</v>
          </cell>
          <cell r="C427" t="str">
            <v>F41PILLR</v>
          </cell>
          <cell r="D427" t="str">
            <v>F32T8</v>
          </cell>
          <cell r="E427" t="str">
            <v>Fluorescent, (1) 48", 32W Super T-8 lamp, Instant Start Ballast, RLO (BF:&lt;.85)</v>
          </cell>
          <cell r="F427" t="str">
            <v>Elec-Instant Start RLO</v>
          </cell>
          <cell r="G427">
            <v>1</v>
          </cell>
          <cell r="H427" t="str">
            <v>32 Super</v>
          </cell>
          <cell r="I427">
            <v>25</v>
          </cell>
        </row>
        <row r="428">
          <cell r="A428" t="str">
            <v>Fluor 48"125Elec-Instant Start NLO</v>
          </cell>
          <cell r="B428" t="str">
            <v>Fluor 48"</v>
          </cell>
          <cell r="C428" t="str">
            <v>F41RILL</v>
          </cell>
          <cell r="D428" t="str">
            <v>F25T8</v>
          </cell>
          <cell r="E428" t="str">
            <v>Fluorescent, (1) 48", 25W Super T-8 lamp, Instant Start Ballast, NLO (BF:.85-.95)</v>
          </cell>
          <cell r="F428" t="str">
            <v>Elec-Instant Start NLO</v>
          </cell>
          <cell r="G428">
            <v>1</v>
          </cell>
          <cell r="H428">
            <v>25</v>
          </cell>
          <cell r="I428">
            <v>22</v>
          </cell>
        </row>
        <row r="429">
          <cell r="A429" t="str">
            <v>Fluor 48"125Elec-Instant Start HLO</v>
          </cell>
          <cell r="B429" t="str">
            <v>Fluor 48"</v>
          </cell>
          <cell r="C429" t="str">
            <v>F41RILLH</v>
          </cell>
          <cell r="D429" t="str">
            <v>F25T8</v>
          </cell>
          <cell r="E429" t="str">
            <v>Fluorescent, (1) 48", 25W Super T-8 lamp, Instant Start Ballast, HLO (BF:.96-1.1)</v>
          </cell>
          <cell r="F429" t="str">
            <v>Elec-Instant Start HLO</v>
          </cell>
          <cell r="G429">
            <v>1</v>
          </cell>
          <cell r="H429">
            <v>25</v>
          </cell>
          <cell r="I429">
            <v>30</v>
          </cell>
        </row>
        <row r="430">
          <cell r="A430" t="str">
            <v>Fluor 48"125Elec-Instant Start RLO</v>
          </cell>
          <cell r="B430" t="str">
            <v>Fluor 48"</v>
          </cell>
          <cell r="C430" t="str">
            <v>F41RILLR</v>
          </cell>
          <cell r="D430" t="str">
            <v>F25T8</v>
          </cell>
          <cell r="E430" t="str">
            <v>Fluorescent, (1) 48", 25W Super T-8 lamp, Instant Start Ballast, RLO (BF:&lt;.85)</v>
          </cell>
          <cell r="F430" t="str">
            <v>Elec-Instant Start RLO</v>
          </cell>
          <cell r="G430">
            <v>1</v>
          </cell>
          <cell r="H430">
            <v>25</v>
          </cell>
          <cell r="I430">
            <v>19</v>
          </cell>
        </row>
        <row r="431">
          <cell r="A431" t="str">
            <v>Fluor 48"140Mag-EE</v>
          </cell>
          <cell r="B431" t="str">
            <v>Fluor 48"</v>
          </cell>
          <cell r="C431" t="str">
            <v>F41SE</v>
          </cell>
          <cell r="D431" t="str">
            <v>F40T12</v>
          </cell>
          <cell r="E431" t="str">
            <v>Fluorescent, (1) 48", STD lamp</v>
          </cell>
          <cell r="F431" t="str">
            <v>Mag-EE</v>
          </cell>
          <cell r="G431">
            <v>1</v>
          </cell>
          <cell r="H431">
            <v>40</v>
          </cell>
          <cell r="I431">
            <v>50</v>
          </cell>
        </row>
        <row r="432">
          <cell r="A432" t="str">
            <v>Fluor 48"160Mag-STD</v>
          </cell>
          <cell r="B432" t="str">
            <v>Fluor 48"</v>
          </cell>
          <cell r="C432" t="str">
            <v>F41SHS</v>
          </cell>
          <cell r="D432" t="str">
            <v>F48T12/HO</v>
          </cell>
          <cell r="E432" t="str">
            <v>Fluorescent, (1) 48", STD HO lamp</v>
          </cell>
          <cell r="F432" t="str">
            <v>Mag-STD</v>
          </cell>
          <cell r="G432">
            <v>1</v>
          </cell>
          <cell r="H432">
            <v>60</v>
          </cell>
          <cell r="I432">
            <v>85</v>
          </cell>
        </row>
        <row r="433">
          <cell r="A433" t="str">
            <v>Fluor 48"140Elec-Rapid Start NLO</v>
          </cell>
          <cell r="B433" t="str">
            <v>Fluor 48"</v>
          </cell>
          <cell r="C433" t="str">
            <v>F41SIL</v>
          </cell>
          <cell r="D433" t="str">
            <v>F40T12</v>
          </cell>
          <cell r="E433" t="str">
            <v>Fluorescent, (1) 48", STD IS lamp, Electronic Ballast</v>
          </cell>
          <cell r="F433" t="str">
            <v>Elec-Rapid Start NLO</v>
          </cell>
          <cell r="G433">
            <v>1</v>
          </cell>
          <cell r="H433">
            <v>40</v>
          </cell>
          <cell r="I433">
            <v>46</v>
          </cell>
        </row>
        <row r="434">
          <cell r="A434" t="str">
            <v>Fluor 48"140Elec-Rapid Start NLO-Tandem</v>
          </cell>
          <cell r="B434" t="str">
            <v>Fluor 48"</v>
          </cell>
          <cell r="C434" t="str">
            <v>F41SILT2</v>
          </cell>
          <cell r="D434" t="str">
            <v>F40T12</v>
          </cell>
          <cell r="E434" t="str">
            <v>Fluorescent, (1) 48", STD IS lamp, Electronic ballast, tandem wired</v>
          </cell>
          <cell r="F434" t="str">
            <v>Elec-Rapid Start NLO-Tandem</v>
          </cell>
          <cell r="G434">
            <v>1</v>
          </cell>
          <cell r="H434">
            <v>40</v>
          </cell>
          <cell r="I434">
            <v>37</v>
          </cell>
        </row>
        <row r="435">
          <cell r="A435" t="str">
            <v>Fluor 48"130Elec-Instant Start NLO</v>
          </cell>
          <cell r="B435" t="str">
            <v>Fluor 48"</v>
          </cell>
          <cell r="C435" t="str">
            <v>F41SILL</v>
          </cell>
          <cell r="D435" t="str">
            <v>F30T8</v>
          </cell>
          <cell r="E435" t="str">
            <v>Fluorescent, (1) 48", 30W Super T-8 lamp, Instant Start Ballast, NLO (BF:.85-.95)</v>
          </cell>
          <cell r="F435" t="str">
            <v>Elec-Instant Start NLO</v>
          </cell>
          <cell r="G435">
            <v>1</v>
          </cell>
          <cell r="H435">
            <v>30</v>
          </cell>
          <cell r="I435">
            <v>28</v>
          </cell>
        </row>
        <row r="436">
          <cell r="A436" t="str">
            <v>Fluor 48"130Elec-Instant Start NLO-Tandem</v>
          </cell>
          <cell r="B436" t="str">
            <v>Fluor 48"</v>
          </cell>
          <cell r="C436" t="str">
            <v>F41SLLT2</v>
          </cell>
          <cell r="D436" t="str">
            <v>F30T8</v>
          </cell>
          <cell r="E436" t="str">
            <v>Fluorescent, (1) 48", 30W Super T-8 lamp, Instant Start Ballast, NLO (BF:.85-.95), Tandem 2 Lamp Ballast</v>
          </cell>
          <cell r="F436" t="str">
            <v>Elec-Instant Start NLO-Tandem</v>
          </cell>
          <cell r="G436">
            <v>1</v>
          </cell>
          <cell r="H436">
            <v>30</v>
          </cell>
          <cell r="I436">
            <v>27</v>
          </cell>
        </row>
        <row r="437">
          <cell r="A437" t="str">
            <v>Fluor 48"130Elec-Instant Start HLO-Tandem</v>
          </cell>
          <cell r="B437" t="str">
            <v>Fluor 48"</v>
          </cell>
          <cell r="C437" t="str">
            <v>F41SIT2H</v>
          </cell>
          <cell r="D437" t="str">
            <v>F30T8</v>
          </cell>
          <cell r="E437" t="str">
            <v>Fluorescent, (1) 48", 30W Super T-8 lamp, Instant Start Ballast, HLO (BF:.96-1.1), Tandem 2 Lamp Ballast</v>
          </cell>
          <cell r="F437" t="str">
            <v>Elec-Instant Start HLO-Tandem</v>
          </cell>
          <cell r="G437">
            <v>1</v>
          </cell>
          <cell r="H437">
            <v>30</v>
          </cell>
          <cell r="I437">
            <v>36</v>
          </cell>
        </row>
        <row r="438">
          <cell r="A438" t="str">
            <v>Fluor 48"130Elec-Instant Start RLO-Tandem</v>
          </cell>
          <cell r="B438" t="str">
            <v>Fluor 48"</v>
          </cell>
          <cell r="C438" t="str">
            <v>F41SIT2R</v>
          </cell>
          <cell r="D438" t="str">
            <v>F30T8</v>
          </cell>
          <cell r="E438" t="str">
            <v>Fluorescent, (1) 48", 30W Super T-8 lamp, Instant Start Ballast, RLO (BF:&lt;.85), Tandem 2 Lamp Ballast</v>
          </cell>
          <cell r="F438" t="str">
            <v>Elec-Instant Start RLO-Tandem</v>
          </cell>
          <cell r="G438">
            <v>1</v>
          </cell>
          <cell r="H438">
            <v>30</v>
          </cell>
          <cell r="I438">
            <v>24</v>
          </cell>
        </row>
        <row r="439">
          <cell r="A439" t="str">
            <v>Fluor 48"130Elec-Instant Start NLO-Tandem3</v>
          </cell>
          <cell r="B439" t="str">
            <v>Fluor 48"</v>
          </cell>
          <cell r="C439" t="str">
            <v>F41SLLT3</v>
          </cell>
          <cell r="D439" t="str">
            <v>F30T8</v>
          </cell>
          <cell r="E439" t="str">
            <v>Fluorescent, (1) 48", 30W Super T-8 lamp, Instant Start Ballast, NLO (BF:.85-.95), Tandem 3 Lamp Ballast</v>
          </cell>
          <cell r="F439" t="str">
            <v>Elec-Instant Start NLO-Tandem3</v>
          </cell>
          <cell r="G439">
            <v>1</v>
          </cell>
          <cell r="H439">
            <v>30</v>
          </cell>
          <cell r="I439">
            <v>27</v>
          </cell>
        </row>
        <row r="440">
          <cell r="A440" t="str">
            <v>Fluor 48"130Elec-Instant Start HLO-Tandem3</v>
          </cell>
          <cell r="B440" t="str">
            <v>Fluor 48"</v>
          </cell>
          <cell r="C440" t="str">
            <v>F41SIT3H</v>
          </cell>
          <cell r="D440" t="str">
            <v>F30T8</v>
          </cell>
          <cell r="E440" t="str">
            <v>Fluorescent, (1) 48", 30W Super T-8 lamp, Instant Start Ballast, HLO (BF:.96-1.1), Tandem 3 Lamp Ballast</v>
          </cell>
          <cell r="F440" t="str">
            <v>Elec-Instant Start HLO-Tandem3</v>
          </cell>
          <cell r="G440">
            <v>1</v>
          </cell>
          <cell r="H440">
            <v>30</v>
          </cell>
          <cell r="I440">
            <v>36</v>
          </cell>
        </row>
        <row r="441">
          <cell r="A441" t="str">
            <v>Fluor 48"130Elec-Instant Start RLO-Tandem3</v>
          </cell>
          <cell r="B441" t="str">
            <v>Fluor 48"</v>
          </cell>
          <cell r="C441" t="str">
            <v>F41SIT3R</v>
          </cell>
          <cell r="D441" t="str">
            <v>F30T8</v>
          </cell>
          <cell r="E441" t="str">
            <v>Fluorescent, (1) 48", 30W Super T-8 lamp, Instant Start Ballast, RLO (BF:&lt;.85), Tandem 3 Lamp Ballast</v>
          </cell>
          <cell r="F441" t="str">
            <v>Elec-Instant Start RLO-Tandem3</v>
          </cell>
          <cell r="G441">
            <v>1</v>
          </cell>
          <cell r="H441">
            <v>30</v>
          </cell>
          <cell r="I441">
            <v>24</v>
          </cell>
        </row>
        <row r="442">
          <cell r="A442" t="str">
            <v>Fluor 48"130Elec-Instant Start NLO-Tandem4</v>
          </cell>
          <cell r="B442" t="str">
            <v>Fluor 48"</v>
          </cell>
          <cell r="C442" t="str">
            <v>F41SILT4</v>
          </cell>
          <cell r="D442" t="str">
            <v>F30T8</v>
          </cell>
          <cell r="E442" t="str">
            <v>Fluorescent, (1) 48", 30W Super T-8 lamp, Instant Start Ballast, NLO (BF:.85-.95), Tandem 4 Lamp Ballast</v>
          </cell>
          <cell r="F442" t="str">
            <v>Elec-Instant Start NLO-Tandem4</v>
          </cell>
          <cell r="G442">
            <v>1</v>
          </cell>
          <cell r="H442">
            <v>30</v>
          </cell>
          <cell r="I442">
            <v>26</v>
          </cell>
        </row>
        <row r="443">
          <cell r="A443" t="str">
            <v>Fluor 48"130Elec-Instant Start HLO-Tandem4</v>
          </cell>
          <cell r="B443" t="str">
            <v>Fluor 48"</v>
          </cell>
          <cell r="C443" t="str">
            <v>F41SIT4H</v>
          </cell>
          <cell r="D443" t="str">
            <v>F30T8</v>
          </cell>
          <cell r="E443" t="str">
            <v>Fluorescent, (1) 48", 30W Super T-8 lamp, Instant Start Ballast, HLO (BF:.96-1.1), Tandem 4 Lamp Ballast</v>
          </cell>
          <cell r="F443" t="str">
            <v>Elec-Instant Start HLO-Tandem4</v>
          </cell>
          <cell r="G443">
            <v>1</v>
          </cell>
          <cell r="H443">
            <v>30</v>
          </cell>
          <cell r="I443">
            <v>33</v>
          </cell>
        </row>
        <row r="444">
          <cell r="A444" t="str">
            <v>Fluor 48"130Elec-Instant Start RLO-Tandem4</v>
          </cell>
          <cell r="B444" t="str">
            <v>Fluor 48"</v>
          </cell>
          <cell r="C444" t="str">
            <v>F41SIT4R</v>
          </cell>
          <cell r="D444" t="str">
            <v>F30T8</v>
          </cell>
          <cell r="E444" t="str">
            <v>Fluorescent, (2) 48", 30W Super T-8 lamp, Instant Start Ballast, RLO (BF&lt;0.85), Tandem 4 Lamp Ballast</v>
          </cell>
          <cell r="F444" t="str">
            <v>Elec-Instant Start RLO-Tandem4</v>
          </cell>
          <cell r="G444">
            <v>1</v>
          </cell>
          <cell r="H444" t="str">
            <v>30</v>
          </cell>
          <cell r="I444">
            <v>23</v>
          </cell>
        </row>
        <row r="445">
          <cell r="A445" t="str">
            <v>Fluor 48"130Elec-Instant Start HLO</v>
          </cell>
          <cell r="B445" t="str">
            <v>Fluor 48"</v>
          </cell>
          <cell r="C445" t="str">
            <v>F41SILLH</v>
          </cell>
          <cell r="D445" t="str">
            <v>F30T8</v>
          </cell>
          <cell r="E445" t="str">
            <v>Fluorescent, (1) 48", 30W Super T-8 lamp, Instant Start Ballast, HLO (BF:.96-1.1)</v>
          </cell>
          <cell r="F445" t="str">
            <v>Elec-Instant Start HLO</v>
          </cell>
          <cell r="G445">
            <v>1</v>
          </cell>
          <cell r="H445">
            <v>30</v>
          </cell>
          <cell r="I445">
            <v>37</v>
          </cell>
        </row>
        <row r="446">
          <cell r="A446" t="str">
            <v>Fluor 48"130Elec-Instant Start RLO</v>
          </cell>
          <cell r="B446" t="str">
            <v>Fluor 48"</v>
          </cell>
          <cell r="C446" t="str">
            <v>F41SILLR</v>
          </cell>
          <cell r="D446" t="str">
            <v>F30T8</v>
          </cell>
          <cell r="E446" t="str">
            <v>Fluorescent, (1) 48", 30W Super T-8 lamp, Instant Start Ballast, RLO (BF:&lt;.85)</v>
          </cell>
          <cell r="F446" t="str">
            <v>Elec-Instant Start RLO</v>
          </cell>
          <cell r="G446">
            <v>1</v>
          </cell>
          <cell r="H446">
            <v>30</v>
          </cell>
          <cell r="I446">
            <v>25</v>
          </cell>
        </row>
        <row r="447">
          <cell r="A447" t="str">
            <v>Fluor 48"140Elec-Rapid Start NLO-Tandem</v>
          </cell>
          <cell r="B447" t="str">
            <v>Fluor 48"</v>
          </cell>
          <cell r="C447" t="str">
            <v>F41SLT2</v>
          </cell>
          <cell r="D447" t="str">
            <v>F40T12</v>
          </cell>
          <cell r="E447" t="str">
            <v>Fluorescent, (1) 48", T-12 STD lamp, Rapid Start Ballast, NLO (BF:.85-.95), Tandem 2 Lamp Ballast</v>
          </cell>
          <cell r="F447" t="str">
            <v>Elec-Rapid Start NLO-Tandem</v>
          </cell>
          <cell r="G447">
            <v>1</v>
          </cell>
          <cell r="H447">
            <v>40</v>
          </cell>
          <cell r="I447">
            <v>36</v>
          </cell>
        </row>
        <row r="448">
          <cell r="A448" t="str">
            <v>Fluor 48"140Mag-STD</v>
          </cell>
          <cell r="B448" t="str">
            <v>Fluor 48"</v>
          </cell>
          <cell r="C448" t="str">
            <v>F41SS</v>
          </cell>
          <cell r="D448" t="str">
            <v>F40T12</v>
          </cell>
          <cell r="E448" t="str">
            <v>Fluorescent, (1) 48", STD lamp</v>
          </cell>
          <cell r="F448" t="str">
            <v>Mag-STD</v>
          </cell>
          <cell r="G448">
            <v>1</v>
          </cell>
          <cell r="H448">
            <v>40</v>
          </cell>
          <cell r="I448">
            <v>57</v>
          </cell>
        </row>
        <row r="449">
          <cell r="A449" t="str">
            <v>Fluor 48"128Elec-Instant Start NLO</v>
          </cell>
          <cell r="B449" t="str">
            <v>Fluor 48"</v>
          </cell>
          <cell r="C449" t="str">
            <v>F41SSILL</v>
          </cell>
          <cell r="D449" t="str">
            <v>F28T8</v>
          </cell>
          <cell r="E449" t="str">
            <v>Fluorescent, (1) 48", 28W Super T-8 lamp, Instant Start Ballast, NLO (BF:.85-.95)</v>
          </cell>
          <cell r="F449" t="str">
            <v>Elec-Instant Start NLO</v>
          </cell>
          <cell r="G449">
            <v>1</v>
          </cell>
          <cell r="H449">
            <v>28</v>
          </cell>
          <cell r="I449">
            <v>26</v>
          </cell>
        </row>
        <row r="450">
          <cell r="A450" t="str">
            <v>Fluor 48"128Elec-Instant Start NLO-Tandem</v>
          </cell>
          <cell r="B450" t="str">
            <v>Fluor 48"</v>
          </cell>
          <cell r="C450" t="str">
            <v>F41SSIT2</v>
          </cell>
          <cell r="D450" t="str">
            <v>F28T8</v>
          </cell>
          <cell r="E450" t="str">
            <v>Fluorescent, (1) 48", 28W Super T-8 lamp, Instant Start Ballast, NLO (BF:.85-.95), Tandem 2 Lamp Ballast</v>
          </cell>
          <cell r="F450" t="str">
            <v>Elec-Instant Start NLO-Tandem</v>
          </cell>
          <cell r="G450">
            <v>1</v>
          </cell>
          <cell r="H450">
            <v>28</v>
          </cell>
          <cell r="I450">
            <v>25</v>
          </cell>
        </row>
        <row r="451">
          <cell r="A451" t="str">
            <v>Fluor 48"128Elec-Instant Start HLO-Tandem</v>
          </cell>
          <cell r="B451" t="str">
            <v>Fluor 48"</v>
          </cell>
          <cell r="C451" t="str">
            <v>F41SST2H</v>
          </cell>
          <cell r="D451" t="str">
            <v>F28T8</v>
          </cell>
          <cell r="E451" t="str">
            <v>Fluorescent, (1) 48", 28W Super T-8 lamp, Instant Start Ballast, HLO (BF:.96-1.1), Tandem 2 Lamp Ballast</v>
          </cell>
          <cell r="F451" t="str">
            <v>Elec-Instant Start HLO-Tandem</v>
          </cell>
          <cell r="G451">
            <v>1</v>
          </cell>
          <cell r="H451">
            <v>28</v>
          </cell>
          <cell r="I451">
            <v>32</v>
          </cell>
        </row>
        <row r="452">
          <cell r="A452" t="str">
            <v>Fluor 48"128Elec-Instant Start RLO-Tandem</v>
          </cell>
          <cell r="B452" t="str">
            <v>Fluor 48"</v>
          </cell>
          <cell r="C452" t="str">
            <v>F41SST2R</v>
          </cell>
          <cell r="D452" t="str">
            <v>F28T8</v>
          </cell>
          <cell r="E452" t="str">
            <v>Fluorescent, (1) 48", 28W Super T-8 lamp, Instant Start Ballast, RLO (BF:&lt;.85), Tandem 2 Lamp Ballast</v>
          </cell>
          <cell r="F452" t="str">
            <v>Elec-Instant Start RLO-Tandem</v>
          </cell>
          <cell r="G452">
            <v>1</v>
          </cell>
          <cell r="H452">
            <v>28</v>
          </cell>
          <cell r="I452">
            <v>22</v>
          </cell>
        </row>
        <row r="453">
          <cell r="A453" t="str">
            <v>Fluor 48"128Elec-Instant Start NLO-Tandem3</v>
          </cell>
          <cell r="B453" t="str">
            <v>Fluor 48"</v>
          </cell>
          <cell r="C453" t="str">
            <v>F41SSIT3</v>
          </cell>
          <cell r="D453" t="str">
            <v>F28T8</v>
          </cell>
          <cell r="E453" t="str">
            <v>Fluorescent, (1) 48", 28W Super T-8 lamp, Instant Start Ballast, NLO (BF:.85-.95), Tandem 3 Lamp Ballast</v>
          </cell>
          <cell r="F453" t="str">
            <v>Elec-Instant Start NLO-Tandem3</v>
          </cell>
          <cell r="G453">
            <v>1</v>
          </cell>
          <cell r="H453">
            <v>28</v>
          </cell>
          <cell r="I453">
            <v>25</v>
          </cell>
        </row>
        <row r="454">
          <cell r="A454" t="str">
            <v>Fluor 48"128Elec-Instant Start HLO-Tandem3</v>
          </cell>
          <cell r="B454" t="str">
            <v>Fluor 48"</v>
          </cell>
          <cell r="C454" t="str">
            <v>F41SST3H</v>
          </cell>
          <cell r="D454" t="str">
            <v>F28T8</v>
          </cell>
          <cell r="E454" t="str">
            <v>Fluorescent, (1) 48", 28W Super T-8 lamp, Instant Start Ballast, HLO (BF:.96-1.1), Tandem 3 Lamp Ballast</v>
          </cell>
          <cell r="F454" t="str">
            <v>Elec-Instant Start HLO-Tandem3</v>
          </cell>
          <cell r="G454">
            <v>1</v>
          </cell>
          <cell r="H454">
            <v>28</v>
          </cell>
          <cell r="I454">
            <v>32</v>
          </cell>
        </row>
        <row r="455">
          <cell r="A455" t="str">
            <v>Fluor 48"128Elec-Instant Start RLO-Tandem3</v>
          </cell>
          <cell r="B455" t="str">
            <v>Fluor 48"</v>
          </cell>
          <cell r="C455" t="str">
            <v>F41SST3R</v>
          </cell>
          <cell r="D455" t="str">
            <v>F28T8</v>
          </cell>
          <cell r="E455" t="str">
            <v>Fluorescent, (1) 48", 28W Super T-8 lamp, Instant Start Ballast, RLO (BF:&lt;.85), Tandem 3 Lamp Ballast</v>
          </cell>
          <cell r="F455" t="str">
            <v>Elec-Instant Start RLO-Tandem3</v>
          </cell>
          <cell r="G455">
            <v>1</v>
          </cell>
          <cell r="H455">
            <v>28</v>
          </cell>
          <cell r="I455">
            <v>22</v>
          </cell>
        </row>
        <row r="456">
          <cell r="A456" t="str">
            <v>Fluor 48"128Elec-Instant Start NLO-Tandem4</v>
          </cell>
          <cell r="B456" t="str">
            <v>Fluor 48"</v>
          </cell>
          <cell r="C456" t="str">
            <v>F41SSIT4</v>
          </cell>
          <cell r="D456" t="str">
            <v>F28T8</v>
          </cell>
          <cell r="E456" t="str">
            <v>Fluorescent, (1) 48", 28W Super T-8 lamp, Instant Start Ballast, NLO (BF:.85-.95), Tandem 4 Lamp Ballast</v>
          </cell>
          <cell r="F456" t="str">
            <v>Elec-Instant Start NLO-Tandem4</v>
          </cell>
          <cell r="G456">
            <v>1</v>
          </cell>
          <cell r="H456">
            <v>28</v>
          </cell>
          <cell r="I456">
            <v>24</v>
          </cell>
        </row>
        <row r="457">
          <cell r="A457" t="str">
            <v>Fluor 48"128Elec-Instant Start HLO-Tandem4</v>
          </cell>
          <cell r="B457" t="str">
            <v>Fluor 48"</v>
          </cell>
          <cell r="C457" t="str">
            <v>F41SST4H</v>
          </cell>
          <cell r="D457" t="str">
            <v>F28T8</v>
          </cell>
          <cell r="E457" t="str">
            <v>Fluorescent, (1) 48", 28W Super T-8 lamp, Instant Start Ballast, HLO (BF:.96-1.1), Tandem 4 Lamp Ballast</v>
          </cell>
          <cell r="F457" t="str">
            <v>Elec-Instant Start HLO-Tandem4</v>
          </cell>
          <cell r="G457">
            <v>1</v>
          </cell>
          <cell r="H457">
            <v>28</v>
          </cell>
          <cell r="I457">
            <v>32</v>
          </cell>
        </row>
        <row r="458">
          <cell r="A458" t="str">
            <v>Fluor 48"128Elec-Instant Start RLO-Tandem4</v>
          </cell>
          <cell r="B458" t="str">
            <v>Fluor 48"</v>
          </cell>
          <cell r="C458" t="str">
            <v>F41SST4R</v>
          </cell>
          <cell r="D458" t="str">
            <v>F28T8</v>
          </cell>
          <cell r="E458" t="str">
            <v>Fluorescent, (2) 48", 28W Super T-8 lamp, Instant Start Ballast, RLO (BF&lt;0.85), Tandem 4 Lamp Ballast</v>
          </cell>
          <cell r="F458" t="str">
            <v>Elec-Instant Start RLO-Tandem4</v>
          </cell>
          <cell r="G458">
            <v>1</v>
          </cell>
          <cell r="H458" t="str">
            <v>28</v>
          </cell>
          <cell r="I458">
            <v>21</v>
          </cell>
        </row>
        <row r="459">
          <cell r="A459" t="str">
            <v>Fluor 48"128Elec-Instant Start HLO</v>
          </cell>
          <cell r="B459" t="str">
            <v>Fluor 48"</v>
          </cell>
          <cell r="C459" t="str">
            <v>F41SSILH</v>
          </cell>
          <cell r="D459" t="str">
            <v>F28T8</v>
          </cell>
          <cell r="E459" t="str">
            <v>Fluorescent, (1) 48", 28W Super T-8 lamp, Instant Start Ballast, HLO (BF:.96-1.1)</v>
          </cell>
          <cell r="F459" t="str">
            <v>Elec-Instant Start HLO</v>
          </cell>
          <cell r="G459">
            <v>1</v>
          </cell>
          <cell r="H459">
            <v>28</v>
          </cell>
          <cell r="I459">
            <v>33</v>
          </cell>
        </row>
        <row r="460">
          <cell r="A460" t="str">
            <v>Fluor 48"128Elec-Instant Start RLO</v>
          </cell>
          <cell r="B460" t="str">
            <v>Fluor 48"</v>
          </cell>
          <cell r="C460" t="str">
            <v>F41SSILR</v>
          </cell>
          <cell r="D460" t="str">
            <v>F28T8</v>
          </cell>
          <cell r="E460" t="str">
            <v>Fluorescent, (1) 48", 28W Super T-8 lamp, Instant Start Ballast, RLO (BF:&lt;.85)</v>
          </cell>
          <cell r="F460" t="str">
            <v>Elec-Instant Start RLO</v>
          </cell>
          <cell r="G460">
            <v>1</v>
          </cell>
          <cell r="H460">
            <v>28</v>
          </cell>
          <cell r="I460">
            <v>23</v>
          </cell>
        </row>
        <row r="461">
          <cell r="A461" t="str">
            <v>Fluor 48"1110Mag-STD</v>
          </cell>
          <cell r="B461" t="str">
            <v>Fluor 48"</v>
          </cell>
          <cell r="C461" t="str">
            <v>F41SVS</v>
          </cell>
          <cell r="D461" t="str">
            <v>F48T12/VHO</v>
          </cell>
          <cell r="E461" t="str">
            <v>Fluorescent, (1) 48", STD VHO lamp</v>
          </cell>
          <cell r="F461" t="str">
            <v>Mag-STD</v>
          </cell>
          <cell r="G461">
            <v>1</v>
          </cell>
          <cell r="H461">
            <v>110</v>
          </cell>
          <cell r="I461">
            <v>135</v>
          </cell>
        </row>
        <row r="462">
          <cell r="A462" t="str">
            <v>Fluor 48"140Mag-STD</v>
          </cell>
          <cell r="B462" t="str">
            <v>Fluor 48"</v>
          </cell>
          <cell r="C462" t="str">
            <v>F41TS</v>
          </cell>
          <cell r="D462" t="str">
            <v>F40T10</v>
          </cell>
          <cell r="E462" t="str">
            <v>Fluorescent, (1) 48", T-10 lamp</v>
          </cell>
          <cell r="F462" t="str">
            <v>Mag-STD</v>
          </cell>
          <cell r="G462">
            <v>1</v>
          </cell>
          <cell r="H462">
            <v>40</v>
          </cell>
          <cell r="I462">
            <v>51</v>
          </cell>
        </row>
        <row r="463">
          <cell r="A463" t="str">
            <v>Fluor 48"234Mag-EE</v>
          </cell>
          <cell r="B463" t="str">
            <v>Fluor 48"</v>
          </cell>
          <cell r="C463" t="str">
            <v>F42EE</v>
          </cell>
          <cell r="D463" t="str">
            <v>F34T12</v>
          </cell>
          <cell r="E463" t="str">
            <v>Fluorescent, (2) 48", ES lamp</v>
          </cell>
          <cell r="F463" t="str">
            <v>Mag-EE</v>
          </cell>
          <cell r="G463">
            <v>2</v>
          </cell>
          <cell r="H463">
            <v>34</v>
          </cell>
          <cell r="I463">
            <v>72</v>
          </cell>
        </row>
        <row r="464">
          <cell r="A464" t="str">
            <v>Fluor 48"234Mag-EE</v>
          </cell>
          <cell r="B464" t="str">
            <v>Fluor 48"</v>
          </cell>
          <cell r="C464" t="str">
            <v>F42EE/D2</v>
          </cell>
          <cell r="D464" t="str">
            <v>F34T12</v>
          </cell>
          <cell r="E464" t="str">
            <v>Fluorescent, (2) 48", ES lamp, 2 Ballasts (delamped)</v>
          </cell>
          <cell r="F464" t="str">
            <v>Mag-EE</v>
          </cell>
          <cell r="G464">
            <v>2</v>
          </cell>
          <cell r="H464">
            <v>34</v>
          </cell>
          <cell r="I464">
            <v>76</v>
          </cell>
        </row>
        <row r="465">
          <cell r="A465" t="str">
            <v>Fluor 48"255Mag-STD</v>
          </cell>
          <cell r="B465" t="str">
            <v>Fluor 48"</v>
          </cell>
          <cell r="C465" t="str">
            <v>F42EHS</v>
          </cell>
          <cell r="D465" t="str">
            <v>F42T12/HO</v>
          </cell>
          <cell r="E465" t="str">
            <v>Fluorescent, (2) 48", HO lamp (3.5' lamp)</v>
          </cell>
          <cell r="F465" t="str">
            <v>Mag-STD</v>
          </cell>
          <cell r="G465">
            <v>2</v>
          </cell>
          <cell r="H465">
            <v>55</v>
          </cell>
          <cell r="I465">
            <v>135</v>
          </cell>
        </row>
        <row r="466">
          <cell r="A466" t="str">
            <v>Fluor 48"234Mag-STD</v>
          </cell>
          <cell r="B466" t="str">
            <v>Fluor 48"</v>
          </cell>
          <cell r="C466" t="str">
            <v>F42EIS</v>
          </cell>
          <cell r="D466" t="str">
            <v>F34T12</v>
          </cell>
          <cell r="E466" t="str">
            <v>Fluorescent, (2) 48", ES Instant Start lamp. Magnetic Ballast</v>
          </cell>
          <cell r="F466" t="str">
            <v>Mag-STD</v>
          </cell>
          <cell r="G466">
            <v>2</v>
          </cell>
          <cell r="H466">
            <v>34</v>
          </cell>
          <cell r="I466">
            <v>82</v>
          </cell>
        </row>
        <row r="467">
          <cell r="A467" t="str">
            <v>Fluor 48"234Elec-Rapid Start NLO</v>
          </cell>
          <cell r="B467" t="str">
            <v>Fluor 48"</v>
          </cell>
          <cell r="C467" t="str">
            <v>F42EL</v>
          </cell>
          <cell r="D467" t="str">
            <v>F34T12</v>
          </cell>
          <cell r="E467" t="str">
            <v>Fluorescent, (2) 48", T-12 ES lamps, Electronic Ballast</v>
          </cell>
          <cell r="F467" t="str">
            <v>Elec-Rapid Start NLO</v>
          </cell>
          <cell r="G467">
            <v>2</v>
          </cell>
          <cell r="H467">
            <v>34</v>
          </cell>
          <cell r="I467">
            <v>60</v>
          </cell>
        </row>
        <row r="468">
          <cell r="A468" t="str">
            <v>Fluor 48"234Mag-STD</v>
          </cell>
          <cell r="B468" t="str">
            <v>Fluor 48"</v>
          </cell>
          <cell r="C468" t="str">
            <v>F42ES</v>
          </cell>
          <cell r="D468" t="str">
            <v>F34T12</v>
          </cell>
          <cell r="E468" t="str">
            <v>Fluorescent, (2) 48", ES lamp</v>
          </cell>
          <cell r="F468" t="str">
            <v>Mag-STD</v>
          </cell>
          <cell r="G468">
            <v>2</v>
          </cell>
          <cell r="H468">
            <v>34</v>
          </cell>
          <cell r="I468">
            <v>80</v>
          </cell>
        </row>
        <row r="469">
          <cell r="A469" t="str">
            <v>Fluor 48"2110 ESMag-STD</v>
          </cell>
          <cell r="B469" t="str">
            <v>Fluor 48"</v>
          </cell>
          <cell r="C469" t="str">
            <v>F42EVS</v>
          </cell>
          <cell r="D469" t="str">
            <v>F48T12/VHO/ES</v>
          </cell>
          <cell r="E469" t="str">
            <v>Fluorescent, (2) 48", VHO ES lamp</v>
          </cell>
          <cell r="F469" t="str">
            <v>Mag-STD</v>
          </cell>
          <cell r="G469">
            <v>2</v>
          </cell>
          <cell r="H469" t="str">
            <v>110 ES</v>
          </cell>
          <cell r="I469">
            <v>210</v>
          </cell>
        </row>
        <row r="470">
          <cell r="A470" t="str">
            <v>Fluor 48"254Elec-Rapid Start NLO</v>
          </cell>
          <cell r="B470" t="str">
            <v>Fluor 48"</v>
          </cell>
          <cell r="C470" t="str">
            <v>F42GHL</v>
          </cell>
          <cell r="D470" t="str">
            <v>F54T5/HO</v>
          </cell>
          <cell r="E470" t="str">
            <v>Fluorescent, (2) 48", STD HO T5 lamp</v>
          </cell>
          <cell r="F470" t="str">
            <v>Elec-Rapid Start NLO</v>
          </cell>
          <cell r="G470">
            <v>2</v>
          </cell>
          <cell r="H470">
            <v>54</v>
          </cell>
          <cell r="I470">
            <v>117</v>
          </cell>
        </row>
        <row r="471">
          <cell r="A471" t="str">
            <v>Fluor 48"249Elec-Rapid Start NLO</v>
          </cell>
          <cell r="B471" t="str">
            <v>Fluor 48"</v>
          </cell>
          <cell r="C471" t="str">
            <v>F42GHLRS</v>
          </cell>
          <cell r="D471" t="str">
            <v>F54T5/49W/HO</v>
          </cell>
          <cell r="E471" t="str">
            <v>Fluorescent, (2) 48", 49W SS T5HO lamp</v>
          </cell>
          <cell r="F471" t="str">
            <v>Elec-Rapid Start NLO</v>
          </cell>
          <cell r="G471">
            <v>2</v>
          </cell>
          <cell r="H471">
            <v>49</v>
          </cell>
          <cell r="I471">
            <v>104</v>
          </cell>
        </row>
        <row r="472">
          <cell r="A472" t="str">
            <v>Fluor 48"250Elec-Rapid Start NLO</v>
          </cell>
          <cell r="B472" t="str">
            <v>Fluor 48"</v>
          </cell>
          <cell r="C472" t="str">
            <v>F42GHLS</v>
          </cell>
          <cell r="D472" t="str">
            <v>F54T5/50W/HO</v>
          </cell>
          <cell r="E472" t="str">
            <v>Fluorescent, (2) 48", 50W SS T5HO lamp</v>
          </cell>
          <cell r="F472" t="str">
            <v>Elec-Rapid Start NLO</v>
          </cell>
          <cell r="G472">
            <v>2</v>
          </cell>
          <cell r="H472">
            <v>50</v>
          </cell>
          <cell r="I472">
            <v>112</v>
          </cell>
        </row>
        <row r="473">
          <cell r="A473" t="str">
            <v>Fluor 48"247Elec-Rapid Start NLO</v>
          </cell>
          <cell r="B473" t="str">
            <v>Fluor 48"</v>
          </cell>
          <cell r="C473" t="str">
            <v>F42GHLSS</v>
          </cell>
          <cell r="D473" t="str">
            <v>F54T5/47W/HO</v>
          </cell>
          <cell r="E473" t="str">
            <v>Fluorescent, (2) 48", 47W SS T5HO lamp</v>
          </cell>
          <cell r="F473" t="str">
            <v>Elec-Rapid Start NLO</v>
          </cell>
          <cell r="G473">
            <v>2</v>
          </cell>
          <cell r="H473">
            <v>47</v>
          </cell>
          <cell r="I473">
            <v>105</v>
          </cell>
        </row>
        <row r="474">
          <cell r="A474" t="str">
            <v>Fluor 48"228Elec-Rapid Start NLO</v>
          </cell>
          <cell r="B474" t="str">
            <v>Fluor 48"</v>
          </cell>
          <cell r="C474" t="str">
            <v>F42GL</v>
          </cell>
          <cell r="D474" t="str">
            <v>F28T5</v>
          </cell>
          <cell r="E474" t="str">
            <v>Fluorescent, (2) 48", STD T5 lamp</v>
          </cell>
          <cell r="F474" t="str">
            <v>Elec-Rapid Start NLO</v>
          </cell>
          <cell r="G474">
            <v>2</v>
          </cell>
          <cell r="H474">
            <v>28</v>
          </cell>
          <cell r="I474">
            <v>63</v>
          </cell>
        </row>
        <row r="475">
          <cell r="A475" t="str">
            <v>Fluor 48"228Elec-Rapid Start RLO</v>
          </cell>
          <cell r="B475" t="str">
            <v>Fluor 48"</v>
          </cell>
          <cell r="C475" t="str">
            <v>F42GL-R</v>
          </cell>
          <cell r="D475" t="str">
            <v>F28T5</v>
          </cell>
          <cell r="E475" t="str">
            <v>Fluorescent, (2) 48", STD T5 lamp, Rapid Start Ballast, RLO (BF:&lt;.60)</v>
          </cell>
          <cell r="F475" t="str">
            <v>Elec-Rapid Start RLO</v>
          </cell>
          <cell r="G475">
            <v>2</v>
          </cell>
          <cell r="H475">
            <v>28</v>
          </cell>
          <cell r="I475">
            <v>36</v>
          </cell>
        </row>
        <row r="476">
          <cell r="A476" t="str">
            <v>Fluor 48"225 T-12Elec-Instant Start RLO-Tandem4</v>
          </cell>
          <cell r="B476" t="str">
            <v>Fluor 48"</v>
          </cell>
          <cell r="C476" t="str">
            <v>F42IAT4R</v>
          </cell>
          <cell r="D476" t="str">
            <v>F25T12</v>
          </cell>
          <cell r="E476" t="str">
            <v>Fluorescent, (2) 48", F25T12 lamp, Instant Start, Tandem 4-Lamp Ballast, RLO (BF:&lt;0.85)</v>
          </cell>
          <cell r="F476" t="str">
            <v>Elec-Instant Start RLO-Tandem4</v>
          </cell>
          <cell r="G476">
            <v>2</v>
          </cell>
          <cell r="H476" t="str">
            <v>25 T-12</v>
          </cell>
          <cell r="I476">
            <v>40</v>
          </cell>
        </row>
        <row r="477">
          <cell r="A477" t="str">
            <v>Fluor 48"225 T-12Elec-Instant Start RLO</v>
          </cell>
          <cell r="B477" t="str">
            <v>Fluor 48"</v>
          </cell>
          <cell r="C477" t="str">
            <v>F42IAL-R</v>
          </cell>
          <cell r="D477" t="str">
            <v>F25T12</v>
          </cell>
          <cell r="E477" t="str">
            <v>Fluorescent, (2) 48", F25T12 lamp, Instant Start Ballast, RLO (BF:&lt;.85)</v>
          </cell>
          <cell r="F477" t="str">
            <v>Elec-Instant Start RLO</v>
          </cell>
          <cell r="G477">
            <v>2</v>
          </cell>
          <cell r="H477" t="str">
            <v>25 T-12</v>
          </cell>
          <cell r="I477">
            <v>39</v>
          </cell>
        </row>
        <row r="478">
          <cell r="A478" t="str">
            <v>Fluor 48"232Elec-Instant Start NLO</v>
          </cell>
          <cell r="B478" t="str">
            <v>Fluor 48"</v>
          </cell>
          <cell r="C478" t="str">
            <v>F42ILL</v>
          </cell>
          <cell r="D478" t="str">
            <v>F32T8</v>
          </cell>
          <cell r="E478" t="str">
            <v>Fluorescent, (2) 48", T-8 lamp, Instant Start Ballast, NLO (BF:.85-.95)</v>
          </cell>
          <cell r="F478" t="str">
            <v>Elec-Instant Start NLO</v>
          </cell>
          <cell r="G478">
            <v>2</v>
          </cell>
          <cell r="H478">
            <v>32</v>
          </cell>
          <cell r="I478">
            <v>59</v>
          </cell>
        </row>
        <row r="479">
          <cell r="A479" t="str">
            <v>Fluor 48"232Elec-Instant Start NLO-Tandem4</v>
          </cell>
          <cell r="B479" t="str">
            <v>Fluor 48"</v>
          </cell>
          <cell r="C479" t="str">
            <v>F42ILLT4</v>
          </cell>
          <cell r="D479" t="str">
            <v>F32T8</v>
          </cell>
          <cell r="E479" t="str">
            <v>Fluorescent, (2) 48", T-8 lamp, Instant Start Ballast, NLO (BF:.85-.95), Tandem 4 Lamp Ballast</v>
          </cell>
          <cell r="F479" t="str">
            <v>Elec-Instant Start NLO-Tandem4</v>
          </cell>
          <cell r="G479">
            <v>2</v>
          </cell>
          <cell r="H479">
            <v>32</v>
          </cell>
          <cell r="I479">
            <v>56</v>
          </cell>
        </row>
        <row r="480">
          <cell r="A480" t="str">
            <v>Fluor 48"232Elec-Instant Start RLO-Tandem4</v>
          </cell>
          <cell r="B480" t="str">
            <v>Fluor 48"</v>
          </cell>
          <cell r="C480" t="str">
            <v>F42ILT4R</v>
          </cell>
          <cell r="D480" t="str">
            <v>F32T8</v>
          </cell>
          <cell r="E480" t="str">
            <v>Fluorescent, (2) 48", T-8 lamp, Instant Start Ballast, RLO (BF:&lt;.85), Tandem 4 Lamp Ballast</v>
          </cell>
          <cell r="F480" t="str">
            <v>Elec-Instant Start RLO-Tandem4</v>
          </cell>
          <cell r="G480">
            <v>2</v>
          </cell>
          <cell r="H480">
            <v>32</v>
          </cell>
          <cell r="I480">
            <v>51</v>
          </cell>
        </row>
        <row r="481">
          <cell r="A481" t="str">
            <v>Fluor 48"232Elec-Instant Start HLO</v>
          </cell>
          <cell r="B481" t="str">
            <v>Fluor 48"</v>
          </cell>
          <cell r="C481" t="str">
            <v>F42ILL-H</v>
          </cell>
          <cell r="D481" t="str">
            <v>F32T8</v>
          </cell>
          <cell r="E481" t="str">
            <v>Fluorescent, (2) 48", T-8 lamp, Instant Start Ballast, HLO (BF:.96-1.1)</v>
          </cell>
          <cell r="F481" t="str">
            <v>Elec-Instant Start HLO</v>
          </cell>
          <cell r="G481">
            <v>2</v>
          </cell>
          <cell r="H481">
            <v>32</v>
          </cell>
          <cell r="I481">
            <v>78</v>
          </cell>
        </row>
        <row r="482">
          <cell r="A482" t="str">
            <v>Fluor 48"232Elec-Instant Start RLO</v>
          </cell>
          <cell r="B482" t="str">
            <v>Fluor 48"</v>
          </cell>
          <cell r="C482" t="str">
            <v>F42ILL-R</v>
          </cell>
          <cell r="D482" t="str">
            <v>F32T8</v>
          </cell>
          <cell r="E482" t="str">
            <v>Fluorescent, (2) 48", T-8 lamp, Instant Start Ballast, RLO (BF:&lt;.85)</v>
          </cell>
          <cell r="F482" t="str">
            <v>Elec-Instant Start RLO</v>
          </cell>
          <cell r="G482">
            <v>2</v>
          </cell>
          <cell r="H482">
            <v>32</v>
          </cell>
          <cell r="I482">
            <v>52</v>
          </cell>
        </row>
        <row r="483">
          <cell r="A483" t="str">
            <v>Fluor 48"232Elec-Instant Start VHLO</v>
          </cell>
          <cell r="B483" t="str">
            <v>Fluor 48"</v>
          </cell>
          <cell r="C483" t="str">
            <v>F42ILL-V</v>
          </cell>
          <cell r="D483" t="str">
            <v>F32T8</v>
          </cell>
          <cell r="E483" t="str">
            <v>Fluorescent, (2) 48", T-8 lamp, Instant Start Ballast, VHLO (BF:&gt;1.1)</v>
          </cell>
          <cell r="F483" t="str">
            <v>Elec-Instant Start VHLO</v>
          </cell>
          <cell r="G483">
            <v>2</v>
          </cell>
          <cell r="H483">
            <v>32</v>
          </cell>
          <cell r="I483">
            <v>79</v>
          </cell>
        </row>
        <row r="484">
          <cell r="A484" t="str">
            <v>Fluor 48"232Mag-EE</v>
          </cell>
          <cell r="B484" t="str">
            <v>Fluor 48"</v>
          </cell>
          <cell r="C484" t="str">
            <v>F42LE</v>
          </cell>
          <cell r="D484" t="str">
            <v>F32T8</v>
          </cell>
          <cell r="E484" t="str">
            <v>Fluorescent, (2) 48", T-8 lamp</v>
          </cell>
          <cell r="F484" t="str">
            <v>Mag-EE</v>
          </cell>
          <cell r="G484">
            <v>2</v>
          </cell>
          <cell r="H484">
            <v>32</v>
          </cell>
          <cell r="I484">
            <v>71</v>
          </cell>
        </row>
        <row r="485">
          <cell r="A485" t="str">
            <v>Fluor 48"232Elec-Rapid Start NLO</v>
          </cell>
          <cell r="B485" t="str">
            <v>Fluor 48"</v>
          </cell>
          <cell r="C485" t="str">
            <v>F42LL</v>
          </cell>
          <cell r="D485" t="str">
            <v>F32T8</v>
          </cell>
          <cell r="E485" t="str">
            <v>Fluorescent, (2) 48", T-8 lamp, Rapid Start Ballast, NLO (BF:.85-.95)</v>
          </cell>
          <cell r="F485" t="str">
            <v>Elec-Rapid Start NLO</v>
          </cell>
          <cell r="G485">
            <v>2</v>
          </cell>
          <cell r="H485">
            <v>32</v>
          </cell>
          <cell r="I485">
            <v>60</v>
          </cell>
        </row>
        <row r="486">
          <cell r="A486" t="str">
            <v>Fluor 48"232Elec-Rapid Start NLO-Tandem4</v>
          </cell>
          <cell r="B486" t="str">
            <v>Fluor 48"</v>
          </cell>
          <cell r="C486" t="str">
            <v>F42LLT4</v>
          </cell>
          <cell r="D486" t="str">
            <v>F32T8</v>
          </cell>
          <cell r="E486" t="str">
            <v>Fluorescent, (2) 48", T-8 lamp, Rapid Start Ballast, NLO (BF:.85-.95), Tandem 4 Lamp Ballast</v>
          </cell>
          <cell r="F486" t="str">
            <v>Elec-Rapid Start NLO-Tandem4</v>
          </cell>
          <cell r="G486">
            <v>2</v>
          </cell>
          <cell r="H486">
            <v>32</v>
          </cell>
          <cell r="I486">
            <v>59</v>
          </cell>
        </row>
        <row r="487">
          <cell r="A487" t="str">
            <v>Fluor 48"232Elec-Rapid Start RLO-Tandem4</v>
          </cell>
          <cell r="B487" t="str">
            <v>Fluor 48"</v>
          </cell>
          <cell r="C487" t="str">
            <v>F42LLT4R</v>
          </cell>
          <cell r="D487" t="str">
            <v>F32T8</v>
          </cell>
          <cell r="E487" t="str">
            <v>Fluorescent, (2) 48", T-8 lamp, Rapid Start Ballast, RLO (BF:&lt;.85), Tandem 4 Lamp Ballast</v>
          </cell>
          <cell r="F487" t="str">
            <v>Elec-Rapid Start RLO-Tandem4</v>
          </cell>
          <cell r="G487">
            <v>2</v>
          </cell>
          <cell r="H487">
            <v>32</v>
          </cell>
          <cell r="I487">
            <v>53</v>
          </cell>
        </row>
        <row r="488">
          <cell r="A488" t="str">
            <v>Fluor 48"232Elec-Rapid Start HLO</v>
          </cell>
          <cell r="B488" t="str">
            <v>Fluor 48"</v>
          </cell>
          <cell r="C488" t="str">
            <v>F42LL-H</v>
          </cell>
          <cell r="D488" t="str">
            <v>F32T8</v>
          </cell>
          <cell r="E488" t="str">
            <v>Fluorescent, (2) 48", T-8 lamp, Rapid Start Ballast, HLO (BF:.96-1.1)</v>
          </cell>
          <cell r="F488" t="str">
            <v>Elec-Rapid Start HLO</v>
          </cell>
          <cell r="G488">
            <v>2</v>
          </cell>
          <cell r="H488">
            <v>32</v>
          </cell>
          <cell r="I488">
            <v>70</v>
          </cell>
        </row>
        <row r="489">
          <cell r="A489" t="str">
            <v>Fluor 48"232Elec-Rapid Start RLO</v>
          </cell>
          <cell r="B489" t="str">
            <v>Fluor 48"</v>
          </cell>
          <cell r="C489" t="str">
            <v>F42LL-R</v>
          </cell>
          <cell r="D489" t="str">
            <v>F32T8</v>
          </cell>
          <cell r="E489" t="str">
            <v>Fluorescent, (2) 48", T-8 lamp, Rapid Start Ballast, RLO (BF:&lt;.85)</v>
          </cell>
          <cell r="F489" t="str">
            <v>Elec-Rapid Start RLO</v>
          </cell>
          <cell r="G489">
            <v>2</v>
          </cell>
          <cell r="H489">
            <v>32</v>
          </cell>
          <cell r="I489">
            <v>54</v>
          </cell>
        </row>
        <row r="490">
          <cell r="A490" t="str">
            <v>Fluor 48"232Elec-Rapid Start VHLO</v>
          </cell>
          <cell r="B490" t="str">
            <v>Fluor 48"</v>
          </cell>
          <cell r="C490" t="str">
            <v>F42LL-V</v>
          </cell>
          <cell r="D490" t="str">
            <v>F32T8</v>
          </cell>
          <cell r="E490" t="str">
            <v>Fluorescent, (2) 48", T-8 lamp, Rapid Start Ballast, VHLO (BF:&gt;1.1)</v>
          </cell>
          <cell r="F490" t="str">
            <v>Elec-Rapid Start VHLO</v>
          </cell>
          <cell r="G490">
            <v>2</v>
          </cell>
          <cell r="H490">
            <v>32</v>
          </cell>
          <cell r="I490">
            <v>85</v>
          </cell>
        </row>
        <row r="491">
          <cell r="A491" t="str">
            <v>Fluor 48"232 SuperElec-Instant Start NLO</v>
          </cell>
          <cell r="B491" t="str">
            <v>Fluor 48"</v>
          </cell>
          <cell r="C491" t="str">
            <v>F42PILL</v>
          </cell>
          <cell r="D491" t="str">
            <v>F32T8</v>
          </cell>
          <cell r="E491" t="str">
            <v>Fluorescent, (2) 48", 32W Super T-8 lamp, Instant Start Ballast, NLO (BF:.85-.95)</v>
          </cell>
          <cell r="F491" t="str">
            <v>Elec-Instant Start NLO</v>
          </cell>
          <cell r="G491">
            <v>2</v>
          </cell>
          <cell r="H491" t="str">
            <v>32 Super</v>
          </cell>
          <cell r="I491">
            <v>53</v>
          </cell>
        </row>
        <row r="492">
          <cell r="A492" t="str">
            <v>Fluor 48"232 SuperElec-Instant Start HLO</v>
          </cell>
          <cell r="B492" t="str">
            <v>Fluor 48"</v>
          </cell>
          <cell r="C492" t="str">
            <v>F42PILLH</v>
          </cell>
          <cell r="D492" t="str">
            <v>F32T8</v>
          </cell>
          <cell r="E492" t="str">
            <v>Fluorescent, (2) 48", 32W Super T-8 lamp, Instant Start Ballast, HLO (BF:.96-1.1)</v>
          </cell>
          <cell r="F492" t="str">
            <v>Elec-Instant Start HLO</v>
          </cell>
          <cell r="G492">
            <v>2</v>
          </cell>
          <cell r="H492" t="str">
            <v>32 Super</v>
          </cell>
          <cell r="I492">
            <v>73</v>
          </cell>
        </row>
        <row r="493">
          <cell r="A493" t="str">
            <v>Fluor 48"232 SuperElec-Instant Start RLO</v>
          </cell>
          <cell r="B493" t="str">
            <v>Fluor 48"</v>
          </cell>
          <cell r="C493" t="str">
            <v>F42PILLR</v>
          </cell>
          <cell r="D493" t="str">
            <v>F32T8</v>
          </cell>
          <cell r="E493" t="str">
            <v>Fluorescent, (2) 48", 32W Super T-8 lamp, Instant Start Ballast, RLO (BF:&lt;.85)</v>
          </cell>
          <cell r="F493" t="str">
            <v>Elec-Instant Start RLO</v>
          </cell>
          <cell r="G493">
            <v>2</v>
          </cell>
          <cell r="H493" t="str">
            <v>32 Super</v>
          </cell>
          <cell r="I493">
            <v>47</v>
          </cell>
        </row>
        <row r="494">
          <cell r="A494" t="str">
            <v>Fluor 48"225Elec-Instant Start NLO</v>
          </cell>
          <cell r="B494" t="str">
            <v>Fluor 48"</v>
          </cell>
          <cell r="C494" t="str">
            <v>F42RILL</v>
          </cell>
          <cell r="D494" t="str">
            <v>F25T8</v>
          </cell>
          <cell r="E494" t="str">
            <v>Fluorescent, (2) 48", 25 W Super T-8 lamp, Instant Start Ballast, NLO (BF: .85-.95)</v>
          </cell>
          <cell r="F494" t="str">
            <v>Elec-Instant Start NLO</v>
          </cell>
          <cell r="G494">
            <v>2</v>
          </cell>
          <cell r="H494">
            <v>25</v>
          </cell>
          <cell r="I494">
            <v>43</v>
          </cell>
        </row>
        <row r="495">
          <cell r="A495" t="str">
            <v>Fluor 48"225Elec-Instant Start HLO</v>
          </cell>
          <cell r="B495" t="str">
            <v>Fluor 48"</v>
          </cell>
          <cell r="C495" t="str">
            <v>F42RILLH</v>
          </cell>
          <cell r="D495" t="str">
            <v>F25T8</v>
          </cell>
          <cell r="E495" t="str">
            <v>Fluorescent, (2) 48", 25W Super T-8 lamp, Instant Start Ballast, HLO (BF:.96-1.1)</v>
          </cell>
          <cell r="F495" t="str">
            <v>Elec-Instant Start HLO</v>
          </cell>
          <cell r="G495">
            <v>2</v>
          </cell>
          <cell r="H495">
            <v>25</v>
          </cell>
          <cell r="I495">
            <v>57</v>
          </cell>
        </row>
        <row r="496">
          <cell r="A496" t="str">
            <v>Fluor 48"225Elec-Instant Start RLO</v>
          </cell>
          <cell r="B496" t="str">
            <v>Fluor 48"</v>
          </cell>
          <cell r="C496" t="str">
            <v>F42RILLR</v>
          </cell>
          <cell r="D496" t="str">
            <v>F25T8</v>
          </cell>
          <cell r="E496" t="str">
            <v>Fluorescent, (2) 48", 25W Super T-8 lamp, Instant Start Ballast, RLO (BF:&lt;.85)</v>
          </cell>
          <cell r="F496" t="str">
            <v>Elec-Instant Start RLO</v>
          </cell>
          <cell r="G496">
            <v>2</v>
          </cell>
          <cell r="H496">
            <v>25</v>
          </cell>
          <cell r="I496">
            <v>37</v>
          </cell>
        </row>
        <row r="497">
          <cell r="A497" t="str">
            <v>Fluor 48"240Mag-EE</v>
          </cell>
          <cell r="B497" t="str">
            <v>Fluor 48"</v>
          </cell>
          <cell r="C497" t="str">
            <v>F42SE</v>
          </cell>
          <cell r="D497" t="str">
            <v>F40T12</v>
          </cell>
          <cell r="E497" t="str">
            <v>Fluorescent, (2) 48", STD lamp</v>
          </cell>
          <cell r="F497" t="str">
            <v>Mag-EE</v>
          </cell>
          <cell r="G497">
            <v>2</v>
          </cell>
          <cell r="H497">
            <v>40</v>
          </cell>
          <cell r="I497">
            <v>86</v>
          </cell>
        </row>
        <row r="498">
          <cell r="A498" t="str">
            <v>Fluor 48"260Mag-STD</v>
          </cell>
          <cell r="B498" t="str">
            <v>Fluor 48"</v>
          </cell>
          <cell r="C498" t="str">
            <v>F42SHS</v>
          </cell>
          <cell r="D498" t="str">
            <v>F48T12/HO</v>
          </cell>
          <cell r="E498" t="str">
            <v>Fluorescent, (2) 48", STD HO lamp</v>
          </cell>
          <cell r="F498" t="str">
            <v>Mag-STD</v>
          </cell>
          <cell r="G498">
            <v>2</v>
          </cell>
          <cell r="H498">
            <v>60</v>
          </cell>
          <cell r="I498">
            <v>145</v>
          </cell>
        </row>
        <row r="499">
          <cell r="A499" t="str">
            <v>Fluor 48"240Elec-Rapid Start NLO</v>
          </cell>
          <cell r="B499" t="str">
            <v>Fluor 48"</v>
          </cell>
          <cell r="C499" t="str">
            <v>F42SIL</v>
          </cell>
          <cell r="D499" t="str">
            <v>F40T12</v>
          </cell>
          <cell r="E499" t="str">
            <v>Fluorescent, (2) 48", STD IS lamp, Electronic Ballast</v>
          </cell>
          <cell r="F499" t="str">
            <v>Elec-Rapid Start NLO</v>
          </cell>
          <cell r="G499">
            <v>2</v>
          </cell>
          <cell r="H499">
            <v>40</v>
          </cell>
          <cell r="I499">
            <v>74</v>
          </cell>
        </row>
        <row r="500">
          <cell r="A500" t="str">
            <v>Fluor 48"230Elec-Instant Start NLO</v>
          </cell>
          <cell r="B500" t="str">
            <v>Fluor 48"</v>
          </cell>
          <cell r="C500" t="str">
            <v>F42SILL</v>
          </cell>
          <cell r="D500" t="str">
            <v>F30T8</v>
          </cell>
          <cell r="E500" t="str">
            <v>Fluorescent, (2) 48", 30W Super T-8 lamp, Instant Start Ballast, NLO (BF:.85-.95)</v>
          </cell>
          <cell r="F500" t="str">
            <v>Elec-Instant Start NLO</v>
          </cell>
          <cell r="G500">
            <v>2</v>
          </cell>
          <cell r="H500">
            <v>30</v>
          </cell>
          <cell r="I500">
            <v>53</v>
          </cell>
        </row>
        <row r="501">
          <cell r="A501" t="str">
            <v>Fluor 48"230Elec-Instant Start HLO</v>
          </cell>
          <cell r="B501" t="str">
            <v>Fluor 48"</v>
          </cell>
          <cell r="C501" t="str">
            <v>F42SILLH</v>
          </cell>
          <cell r="D501" t="str">
            <v>F30T8</v>
          </cell>
          <cell r="E501" t="str">
            <v>Fluorescent, (2) 48", 30W Super T-8 lamp, Instant Start Ballast, HLO (BF:.96-2.2)</v>
          </cell>
          <cell r="F501" t="str">
            <v>Elec-Instant Start HLO</v>
          </cell>
          <cell r="G501">
            <v>2</v>
          </cell>
          <cell r="H501">
            <v>30</v>
          </cell>
          <cell r="I501">
            <v>72</v>
          </cell>
        </row>
        <row r="502">
          <cell r="A502" t="str">
            <v>Fluor 48"230Elec-Instant Start RLO</v>
          </cell>
          <cell r="B502" t="str">
            <v>Fluor 48"</v>
          </cell>
          <cell r="C502" t="str">
            <v>F42SILLR</v>
          </cell>
          <cell r="D502" t="str">
            <v>F30T8</v>
          </cell>
          <cell r="E502" t="str">
            <v>Fluorescent, (2) 48", 30W Super T-8 lamp, Instant Start Ballast, RLO (BF:&lt;0.85)</v>
          </cell>
          <cell r="F502" t="str">
            <v>Elec-Instant Start RLO</v>
          </cell>
          <cell r="G502">
            <v>2</v>
          </cell>
          <cell r="H502">
            <v>30</v>
          </cell>
          <cell r="I502">
            <v>47</v>
          </cell>
        </row>
        <row r="503">
          <cell r="A503" t="str">
            <v>Fluor 48"240Mag-STD</v>
          </cell>
          <cell r="B503" t="str">
            <v>Fluor 48"</v>
          </cell>
          <cell r="C503" t="str">
            <v>F42SS</v>
          </cell>
          <cell r="D503" t="str">
            <v>F40T12</v>
          </cell>
          <cell r="E503" t="str">
            <v>Fluorescent, (2) 48", STD lamp</v>
          </cell>
          <cell r="F503" t="str">
            <v>Mag-STD</v>
          </cell>
          <cell r="G503">
            <v>2</v>
          </cell>
          <cell r="H503">
            <v>40</v>
          </cell>
          <cell r="I503">
            <v>94</v>
          </cell>
        </row>
        <row r="504">
          <cell r="A504" t="str">
            <v>Fluor 48"228Elec-Instant Start NLO</v>
          </cell>
          <cell r="B504" t="str">
            <v>Fluor 48"</v>
          </cell>
          <cell r="C504" t="str">
            <v>F42SSILL</v>
          </cell>
          <cell r="D504" t="str">
            <v>F28T8</v>
          </cell>
          <cell r="E504" t="str">
            <v>Fluorescent, (2) 48", 28W Super T-8 lamp, Instant Start Ballast, NLO (BF:.85-.95)</v>
          </cell>
          <cell r="F504" t="str">
            <v>Elec-Instant Start NLO</v>
          </cell>
          <cell r="G504">
            <v>2</v>
          </cell>
          <cell r="H504">
            <v>28</v>
          </cell>
          <cell r="I504">
            <v>48</v>
          </cell>
        </row>
        <row r="505">
          <cell r="A505" t="str">
            <v>Fluor 48"228Elec-Instant Start NLO-Tandem4</v>
          </cell>
          <cell r="B505" t="str">
            <v>Fluor 48"</v>
          </cell>
          <cell r="C505" t="str">
            <v>F42SSIT4</v>
          </cell>
          <cell r="D505" t="str">
            <v>F28T8</v>
          </cell>
          <cell r="E505" t="str">
            <v>Fluorescent, (2) 48", 28W Super T-8 lamp, Instant Start Ballast, NLO (BF:.85-.95), Tandem 4 Lamp Ballast</v>
          </cell>
          <cell r="F505" t="str">
            <v>Elec-Instant Start NLO-Tandem4</v>
          </cell>
          <cell r="G505">
            <v>2</v>
          </cell>
          <cell r="H505">
            <v>28</v>
          </cell>
          <cell r="I505">
            <v>47</v>
          </cell>
        </row>
        <row r="506">
          <cell r="A506" t="str">
            <v>Fluor 48"228Elec-Instant Start RLO-Tandem4</v>
          </cell>
          <cell r="B506" t="str">
            <v>Fluor 48"</v>
          </cell>
          <cell r="C506" t="str">
            <v>F42SST4R</v>
          </cell>
          <cell r="D506" t="str">
            <v>F28T8</v>
          </cell>
          <cell r="E506" t="str">
            <v>Fluorescent, (2) 48", 28W Super T-8 lamp, Instant Start Ballast, RLO (BF:&lt;.85), Tandem 4 Lamp Ballast</v>
          </cell>
          <cell r="F506" t="str">
            <v>Elec-Instant Start RLO-Tandem4</v>
          </cell>
          <cell r="G506">
            <v>2</v>
          </cell>
          <cell r="H506">
            <v>28</v>
          </cell>
          <cell r="I506">
            <v>44</v>
          </cell>
        </row>
        <row r="507">
          <cell r="A507" t="str">
            <v>Fluor 48"228Elec-Instant Start HLO</v>
          </cell>
          <cell r="B507" t="str">
            <v>Fluor 48"</v>
          </cell>
          <cell r="C507" t="str">
            <v>F42SSILH</v>
          </cell>
          <cell r="D507" t="str">
            <v>F28T8</v>
          </cell>
          <cell r="E507" t="str">
            <v>Fluorescent, (2) 48", 28W Super T-8 lamp, Instant Start Ballast, HLO (BF:.96-2.2)</v>
          </cell>
          <cell r="F507" t="str">
            <v>Elec-Instant Start HLO</v>
          </cell>
          <cell r="G507">
            <v>2</v>
          </cell>
          <cell r="H507">
            <v>28</v>
          </cell>
          <cell r="I507">
            <v>67</v>
          </cell>
        </row>
        <row r="508">
          <cell r="A508" t="str">
            <v>Fluor 48"228Elec-Instant Start RLO</v>
          </cell>
          <cell r="B508" t="str">
            <v>Fluor 48"</v>
          </cell>
          <cell r="C508" t="str">
            <v>F42SSILR</v>
          </cell>
          <cell r="D508" t="str">
            <v>F28T8</v>
          </cell>
          <cell r="E508" t="str">
            <v>Fluorescent, (2) 48", 28W Super T-8 lamp, Instant Start Ballast, RLO (BF:&lt;.85)</v>
          </cell>
          <cell r="F508" t="str">
            <v>Elec-Instant Start RLO</v>
          </cell>
          <cell r="G508">
            <v>2</v>
          </cell>
          <cell r="H508">
            <v>28</v>
          </cell>
          <cell r="I508">
            <v>45</v>
          </cell>
        </row>
        <row r="509">
          <cell r="A509" t="str">
            <v>Fluor 48"2110Mag-STD</v>
          </cell>
          <cell r="B509" t="str">
            <v>Fluor 48"</v>
          </cell>
          <cell r="C509" t="str">
            <v>F42SVS</v>
          </cell>
          <cell r="D509" t="str">
            <v>F48T12/VHO</v>
          </cell>
          <cell r="E509" t="str">
            <v>Fluorescent, (2) 48", STD VHO lamp</v>
          </cell>
          <cell r="F509" t="str">
            <v>Mag-STD</v>
          </cell>
          <cell r="G509">
            <v>2</v>
          </cell>
          <cell r="H509">
            <v>110</v>
          </cell>
          <cell r="I509">
            <v>242</v>
          </cell>
        </row>
        <row r="510">
          <cell r="A510" t="str">
            <v>Fluor 48"334Mag-EE</v>
          </cell>
          <cell r="B510" t="str">
            <v>Fluor 48"</v>
          </cell>
          <cell r="C510" t="str">
            <v>F43EE</v>
          </cell>
          <cell r="D510" t="str">
            <v>F34T12</v>
          </cell>
          <cell r="E510" t="str">
            <v>Fluorescent, (3) 48", ES lamp</v>
          </cell>
          <cell r="F510" t="str">
            <v>Mag-EE</v>
          </cell>
          <cell r="G510">
            <v>3</v>
          </cell>
          <cell r="H510">
            <v>34</v>
          </cell>
          <cell r="I510">
            <v>115</v>
          </cell>
        </row>
        <row r="511">
          <cell r="A511" t="str">
            <v>Fluor 48"355Mag-STD</v>
          </cell>
          <cell r="B511" t="str">
            <v>Fluor 48"</v>
          </cell>
          <cell r="C511" t="str">
            <v>F43EHS</v>
          </cell>
          <cell r="D511" t="str">
            <v>F42T12/HO</v>
          </cell>
          <cell r="E511" t="str">
            <v>Fluorescent, (3) 48", ES HO lamp (3.5' lamp)</v>
          </cell>
          <cell r="F511" t="str">
            <v>Mag-STD</v>
          </cell>
          <cell r="G511">
            <v>3</v>
          </cell>
          <cell r="H511">
            <v>55</v>
          </cell>
          <cell r="I511">
            <v>215</v>
          </cell>
        </row>
        <row r="512">
          <cell r="A512" t="str">
            <v>Fluor 48"334Mag-STD</v>
          </cell>
          <cell r="B512" t="str">
            <v>Fluor 48"</v>
          </cell>
          <cell r="C512" t="str">
            <v>F43EIS</v>
          </cell>
          <cell r="D512" t="str">
            <v>F34T12</v>
          </cell>
          <cell r="E512" t="str">
            <v>Fluorescent, (3) 48", ES Instant Start lamp, Magnetic Ballast</v>
          </cell>
          <cell r="F512" t="str">
            <v>Mag-STD</v>
          </cell>
          <cell r="G512">
            <v>3</v>
          </cell>
          <cell r="H512">
            <v>34</v>
          </cell>
          <cell r="I512">
            <v>133</v>
          </cell>
        </row>
        <row r="513">
          <cell r="A513" t="str">
            <v>Fluor 48"334Elec-Rapid Start NLO</v>
          </cell>
          <cell r="B513" t="str">
            <v>Fluor 48"</v>
          </cell>
          <cell r="C513" t="str">
            <v>F43EL</v>
          </cell>
          <cell r="D513" t="str">
            <v>F34T12</v>
          </cell>
          <cell r="E513" t="str">
            <v>Fluorescent, (3) 48", T-12 ES lamps, Electronic Ballast</v>
          </cell>
          <cell r="F513" t="str">
            <v>Elec-Rapid Start NLO</v>
          </cell>
          <cell r="G513">
            <v>3</v>
          </cell>
          <cell r="H513">
            <v>34</v>
          </cell>
          <cell r="I513">
            <v>92</v>
          </cell>
        </row>
        <row r="514">
          <cell r="A514" t="str">
            <v>Fluor 48"334Mag-STD</v>
          </cell>
          <cell r="B514" t="str">
            <v>Fluor 48"</v>
          </cell>
          <cell r="C514" t="str">
            <v>F43ES</v>
          </cell>
          <cell r="D514" t="str">
            <v>F34T12</v>
          </cell>
          <cell r="E514" t="str">
            <v>Fluorescent, (3) 48", ES lamp</v>
          </cell>
          <cell r="F514" t="str">
            <v>Mag-STD</v>
          </cell>
          <cell r="G514">
            <v>3</v>
          </cell>
          <cell r="H514">
            <v>34</v>
          </cell>
          <cell r="I514">
            <v>130</v>
          </cell>
        </row>
        <row r="515">
          <cell r="A515" t="str">
            <v>Fluor 48"3110 ESMag-STD</v>
          </cell>
          <cell r="B515" t="str">
            <v>Fluor 48"</v>
          </cell>
          <cell r="C515" t="str">
            <v>F43EVS</v>
          </cell>
          <cell r="D515" t="str">
            <v>F48T12/VHO/ES</v>
          </cell>
          <cell r="E515" t="str">
            <v>Fluorescent, (3) 48", VHO ES lamp</v>
          </cell>
          <cell r="F515" t="str">
            <v>Mag-STD</v>
          </cell>
          <cell r="G515">
            <v>3</v>
          </cell>
          <cell r="H515" t="str">
            <v>110 ES</v>
          </cell>
          <cell r="I515">
            <v>333</v>
          </cell>
        </row>
        <row r="516">
          <cell r="A516" t="str">
            <v>Fluor 48"354Elec-Rapid Start NLO</v>
          </cell>
          <cell r="B516" t="str">
            <v>Fluor 48"</v>
          </cell>
          <cell r="C516" t="str">
            <v>F43GHL</v>
          </cell>
          <cell r="D516" t="str">
            <v>F54T5/HO</v>
          </cell>
          <cell r="E516" t="str">
            <v>Fluorescent, (3) 48", STD HO T5 lamp</v>
          </cell>
          <cell r="F516" t="str">
            <v>Elec-Rapid Start NLO</v>
          </cell>
          <cell r="G516">
            <v>3</v>
          </cell>
          <cell r="H516">
            <v>54</v>
          </cell>
          <cell r="I516">
            <v>177</v>
          </cell>
        </row>
        <row r="517">
          <cell r="A517" t="str">
            <v>Fluor 48"350Elec-Rapid Start NLO</v>
          </cell>
          <cell r="B517" t="str">
            <v>Fluor 48"</v>
          </cell>
          <cell r="C517" t="str">
            <v>F43GHLS</v>
          </cell>
          <cell r="D517" t="str">
            <v>F54T5/50W/HO</v>
          </cell>
          <cell r="E517" t="str">
            <v>Fluorescent, (3) 48", 50W SS T5HO lamp</v>
          </cell>
          <cell r="F517" t="str">
            <v>Elec-Rapid Start NLO</v>
          </cell>
          <cell r="G517">
            <v>3</v>
          </cell>
          <cell r="H517">
            <v>50</v>
          </cell>
          <cell r="I517">
            <v>171</v>
          </cell>
        </row>
        <row r="518">
          <cell r="A518" t="str">
            <v>Fluor 48"347Elec-Rapid Start NLO</v>
          </cell>
          <cell r="B518" t="str">
            <v>Fluor 48"</v>
          </cell>
          <cell r="C518" t="str">
            <v>F43GHLSS</v>
          </cell>
          <cell r="D518" t="str">
            <v>F54T5/47W/HO</v>
          </cell>
          <cell r="E518" t="str">
            <v>Fluorescent, (3) 48", 47W SS T5HO lamp</v>
          </cell>
          <cell r="F518" t="str">
            <v>Elec-Rapid Start NLO</v>
          </cell>
          <cell r="G518">
            <v>3</v>
          </cell>
          <cell r="H518">
            <v>47</v>
          </cell>
          <cell r="I518">
            <v>160</v>
          </cell>
        </row>
        <row r="519">
          <cell r="A519" t="str">
            <v>Fluor 48"328Elec-Rapid Start NLO</v>
          </cell>
          <cell r="B519" t="str">
            <v>Fluor 48"</v>
          </cell>
          <cell r="C519" t="str">
            <v>F43GL</v>
          </cell>
          <cell r="D519" t="str">
            <v>F28T5</v>
          </cell>
          <cell r="E519" t="str">
            <v>Fluorescent, (3) 48", STD T5 lamp</v>
          </cell>
          <cell r="F519" t="str">
            <v>Elec-Rapid Start NLO</v>
          </cell>
          <cell r="G519">
            <v>3</v>
          </cell>
          <cell r="H519">
            <v>28</v>
          </cell>
          <cell r="I519">
            <v>94</v>
          </cell>
        </row>
        <row r="520">
          <cell r="A520" t="str">
            <v>Fluor 48"328Elec-Rapid Start RLO</v>
          </cell>
          <cell r="B520" t="str">
            <v>Fluor 48"</v>
          </cell>
          <cell r="C520" t="str">
            <v>F43GRL</v>
          </cell>
          <cell r="D520" t="str">
            <v>F28T5</v>
          </cell>
          <cell r="E520" t="str">
            <v>Fluorescent, (3) 48", STD T5 lamp, Rapid Start Ballast, RLO (BF:&lt;.60)</v>
          </cell>
          <cell r="F520" t="str">
            <v>Elec-Rapid Start RLO</v>
          </cell>
          <cell r="G520">
            <v>3</v>
          </cell>
          <cell r="H520">
            <v>28</v>
          </cell>
          <cell r="I520">
            <v>54</v>
          </cell>
        </row>
        <row r="521">
          <cell r="A521" t="str">
            <v>Fluor 48"349Elec-Rapid Start NLO</v>
          </cell>
          <cell r="B521" t="str">
            <v>Fluor 48"</v>
          </cell>
          <cell r="C521" t="str">
            <v>F43GHLRS</v>
          </cell>
          <cell r="D521" t="str">
            <v>F54T5/49W/HO</v>
          </cell>
          <cell r="E521" t="str">
            <v>Fluorescent, (2) 48", 49W SS T5HO lamp</v>
          </cell>
          <cell r="F521" t="str">
            <v>Elec-Rapid Start NLO</v>
          </cell>
          <cell r="G521">
            <v>3</v>
          </cell>
          <cell r="H521">
            <v>49</v>
          </cell>
          <cell r="I521">
            <v>156</v>
          </cell>
        </row>
        <row r="522">
          <cell r="A522" t="str">
            <v>Fluor 48"325 T-12Elec-Instant Start RLO</v>
          </cell>
          <cell r="B522" t="str">
            <v>Fluor 48"</v>
          </cell>
          <cell r="C522" t="str">
            <v>F43IAL-R</v>
          </cell>
          <cell r="D522" t="str">
            <v>F25T12</v>
          </cell>
          <cell r="E522" t="str">
            <v>Fluorescent, (3) 48", F25T12 lamp, Instant Start Ballast, RLO (BF:&lt;.85)</v>
          </cell>
          <cell r="F522" t="str">
            <v>Elec-Instant Start RLO</v>
          </cell>
          <cell r="G522">
            <v>3</v>
          </cell>
          <cell r="H522" t="str">
            <v>25 T-12</v>
          </cell>
          <cell r="I522">
            <v>60</v>
          </cell>
        </row>
        <row r="523">
          <cell r="A523" t="str">
            <v>Fluor 48"332Elec-Instant Start NLO</v>
          </cell>
          <cell r="B523" t="str">
            <v>Fluor 48"</v>
          </cell>
          <cell r="C523" t="str">
            <v>F43ILL</v>
          </cell>
          <cell r="D523" t="str">
            <v>F32T8</v>
          </cell>
          <cell r="E523" t="str">
            <v>Fluorescent, (3) 48", T-8 lamp, Instant Start Ballast, NLO (BF:.85-.95)</v>
          </cell>
          <cell r="F523" t="str">
            <v>Elec-Instant Start NLO</v>
          </cell>
          <cell r="G523">
            <v>3</v>
          </cell>
          <cell r="H523">
            <v>32</v>
          </cell>
          <cell r="I523">
            <v>89</v>
          </cell>
        </row>
        <row r="524">
          <cell r="A524" t="str">
            <v>Fluor 48"332Elec-Instant Start NLO-2ballasts</v>
          </cell>
          <cell r="B524" t="str">
            <v>Fluor 48"</v>
          </cell>
          <cell r="C524" t="str">
            <v>F43ILL/2</v>
          </cell>
          <cell r="D524" t="str">
            <v>F32T8</v>
          </cell>
          <cell r="E524" t="str">
            <v>Fluorescent, (3) 48", T-8 lamp, Instant Start Ballast, NLO (BF:.85-.95), (2) Ballast</v>
          </cell>
          <cell r="F524" t="str">
            <v>Elec-Instant Start NLO-2ballasts</v>
          </cell>
          <cell r="G524">
            <v>3</v>
          </cell>
          <cell r="H524">
            <v>32</v>
          </cell>
          <cell r="I524">
            <v>90</v>
          </cell>
        </row>
        <row r="525">
          <cell r="A525" t="str">
            <v>Fluor 48"332Elec-Instant Start HLO</v>
          </cell>
          <cell r="B525" t="str">
            <v>Fluor 48"</v>
          </cell>
          <cell r="C525" t="str">
            <v>F43ILL-H</v>
          </cell>
          <cell r="D525" t="str">
            <v>F32T8</v>
          </cell>
          <cell r="E525" t="str">
            <v>Fluorescent, (3) 48", T-8 lamp, Instant Start Ballast, HLO (BF:.96-1.1)</v>
          </cell>
          <cell r="F525" t="str">
            <v>Elec-Instant Start HLO</v>
          </cell>
          <cell r="G525">
            <v>3</v>
          </cell>
          <cell r="H525">
            <v>32</v>
          </cell>
          <cell r="I525">
            <v>112</v>
          </cell>
        </row>
        <row r="526">
          <cell r="A526" t="str">
            <v>Fluor 48"332Elec-Instant Start RLO</v>
          </cell>
          <cell r="B526" t="str">
            <v>Fluor 48"</v>
          </cell>
          <cell r="C526" t="str">
            <v>F43ILL-R</v>
          </cell>
          <cell r="D526" t="str">
            <v>F32T8</v>
          </cell>
          <cell r="E526" t="str">
            <v>Fluorescent, (3) 48", T-8 lamp, Instant Start Ballast, RLO (BF:&lt;.85)</v>
          </cell>
          <cell r="F526" t="str">
            <v>Elec-Instant Start RLO</v>
          </cell>
          <cell r="G526">
            <v>3</v>
          </cell>
          <cell r="H526">
            <v>32</v>
          </cell>
          <cell r="I526">
            <v>78</v>
          </cell>
        </row>
        <row r="527">
          <cell r="A527" t="str">
            <v>Fluor 48"332Elec-Instant Start VHLO</v>
          </cell>
          <cell r="B527" t="str">
            <v>Fluor 48"</v>
          </cell>
          <cell r="C527" t="str">
            <v>F43ILL-V</v>
          </cell>
          <cell r="D527" t="str">
            <v>F32T8</v>
          </cell>
          <cell r="E527" t="str">
            <v>Fluorescent, (3) 48", T-8 lamp, Instant Start Ballast, VHLO (BF:&gt;1.1)</v>
          </cell>
          <cell r="F527" t="str">
            <v>Elec-Instant Start VHLO</v>
          </cell>
          <cell r="G527">
            <v>3</v>
          </cell>
          <cell r="H527">
            <v>32</v>
          </cell>
          <cell r="I527">
            <v>112</v>
          </cell>
        </row>
        <row r="528">
          <cell r="A528" t="str">
            <v>Fluor 48"332Mag-EE</v>
          </cell>
          <cell r="B528" t="str">
            <v>Fluor 48"</v>
          </cell>
          <cell r="C528" t="str">
            <v>F43LE</v>
          </cell>
          <cell r="D528" t="str">
            <v>F32T8</v>
          </cell>
          <cell r="E528" t="str">
            <v>Fluorescent, (3) 48", T-8 lamp</v>
          </cell>
          <cell r="F528" t="str">
            <v>Mag-EE</v>
          </cell>
          <cell r="G528">
            <v>3</v>
          </cell>
          <cell r="H528">
            <v>32</v>
          </cell>
          <cell r="I528">
            <v>110</v>
          </cell>
        </row>
        <row r="529">
          <cell r="A529" t="str">
            <v>Fluor 48"332Elec-Rapid Start NLO</v>
          </cell>
          <cell r="B529" t="str">
            <v>Fluor 48"</v>
          </cell>
          <cell r="C529" t="str">
            <v>F43LL</v>
          </cell>
          <cell r="D529" t="str">
            <v>F32T8</v>
          </cell>
          <cell r="E529" t="str">
            <v>Fluorescent, (3) 48", T-8 lamp, Rapid Start Ballast, NLO (BF:.85-.95)</v>
          </cell>
          <cell r="F529" t="str">
            <v>Elec-Rapid Start NLO</v>
          </cell>
          <cell r="G529">
            <v>3</v>
          </cell>
          <cell r="H529">
            <v>32</v>
          </cell>
          <cell r="I529">
            <v>93</v>
          </cell>
        </row>
        <row r="530">
          <cell r="A530" t="str">
            <v>Fluor 48"332Elec-Rapid Start NLO-2ballasts</v>
          </cell>
          <cell r="B530" t="str">
            <v>Fluor 48"</v>
          </cell>
          <cell r="C530" t="str">
            <v>F43LL/2</v>
          </cell>
          <cell r="D530" t="str">
            <v>F32T8</v>
          </cell>
          <cell r="E530" t="str">
            <v>Fluorescent, (3) 48", T-8 lamp, Rapid Start Ballast, NLO (BF:.85-.95), (2) Ballast</v>
          </cell>
          <cell r="F530" t="str">
            <v>Elec-Rapid Start NLO-2ballasts</v>
          </cell>
          <cell r="G530">
            <v>3</v>
          </cell>
          <cell r="H530">
            <v>32</v>
          </cell>
          <cell r="I530">
            <v>92</v>
          </cell>
        </row>
        <row r="531">
          <cell r="A531" t="str">
            <v>Fluor 48"332Elec-Rapid Start HLO</v>
          </cell>
          <cell r="B531" t="str">
            <v>Fluor 48"</v>
          </cell>
          <cell r="C531" t="str">
            <v>F43LL-H</v>
          </cell>
          <cell r="D531" t="str">
            <v>F32T8</v>
          </cell>
          <cell r="E531" t="str">
            <v>Fluorescent, (3) 48", T-8 lamp, Rapid Start Ballast, HLO (BF:.96-1.1)</v>
          </cell>
          <cell r="F531" t="str">
            <v>Elec-Rapid Start HLO</v>
          </cell>
          <cell r="G531">
            <v>3</v>
          </cell>
          <cell r="H531">
            <v>32</v>
          </cell>
          <cell r="I531">
            <v>98</v>
          </cell>
        </row>
        <row r="532">
          <cell r="A532" t="str">
            <v>Fluor 48"332Elec-Rapid Start RLO</v>
          </cell>
          <cell r="B532" t="str">
            <v>Fluor 48"</v>
          </cell>
          <cell r="C532" t="str">
            <v>F43LL-R</v>
          </cell>
          <cell r="D532" t="str">
            <v>F32T8</v>
          </cell>
          <cell r="E532" t="str">
            <v>Fluorescent, (3) 48", T-8 lamp, Rapid Start Ballast, RLO (BF:&lt;.85)</v>
          </cell>
          <cell r="F532" t="str">
            <v>Elec-Rapid Start RLO</v>
          </cell>
          <cell r="G532">
            <v>3</v>
          </cell>
          <cell r="H532">
            <v>32</v>
          </cell>
          <cell r="I532">
            <v>76</v>
          </cell>
        </row>
        <row r="533">
          <cell r="A533" t="str">
            <v>Fluor 48"332 SuperElec-Instant Start NLO</v>
          </cell>
          <cell r="B533" t="str">
            <v>Fluor 48"</v>
          </cell>
          <cell r="C533" t="str">
            <v>F43PILL</v>
          </cell>
          <cell r="D533" t="str">
            <v>F32T8</v>
          </cell>
          <cell r="E533" t="str">
            <v>Fluorescent, (3) 48", 32W Super T-8 lamp, Instant Start Ballast, NLO (BF:.85-.95)</v>
          </cell>
          <cell r="F533" t="str">
            <v>Elec-Instant Start NLO</v>
          </cell>
          <cell r="G533">
            <v>3</v>
          </cell>
          <cell r="H533" t="str">
            <v>32 Super</v>
          </cell>
          <cell r="I533">
            <v>82</v>
          </cell>
        </row>
        <row r="534">
          <cell r="A534" t="str">
            <v>Fluor 48"332 SuperElec-Instant Start HLO</v>
          </cell>
          <cell r="B534" t="str">
            <v>Fluor 48"</v>
          </cell>
          <cell r="C534" t="str">
            <v>F43PILLH</v>
          </cell>
          <cell r="D534" t="str">
            <v>F32T8</v>
          </cell>
          <cell r="E534" t="str">
            <v>Fluorescent, (3) 48", 32W Super T-8 lamp, Instant Start Ballast, HLO (BF:.96-1.1)</v>
          </cell>
          <cell r="F534" t="str">
            <v>Elec-Instant Start HLO</v>
          </cell>
          <cell r="G534">
            <v>3</v>
          </cell>
          <cell r="H534" t="str">
            <v>32 Super</v>
          </cell>
          <cell r="I534">
            <v>109</v>
          </cell>
        </row>
        <row r="535">
          <cell r="A535" t="str">
            <v>Fluor 48"332 SuperElec-Instant Start RLO</v>
          </cell>
          <cell r="B535" t="str">
            <v>Fluor 48"</v>
          </cell>
          <cell r="C535" t="str">
            <v>F43PILLR</v>
          </cell>
          <cell r="D535" t="str">
            <v>F32T8</v>
          </cell>
          <cell r="E535" t="str">
            <v>Fluorescent, (3) 48", 32W Super T-8 lamp, Instant Start Ballast, RLO (BF:&lt;.85)</v>
          </cell>
          <cell r="F535" t="str">
            <v>Elec-Instant Start RLO</v>
          </cell>
          <cell r="G535">
            <v>3</v>
          </cell>
          <cell r="H535" t="str">
            <v>32 Super</v>
          </cell>
          <cell r="I535">
            <v>72</v>
          </cell>
        </row>
        <row r="536">
          <cell r="A536" t="str">
            <v>Fluor 48"325Elec-Instant Start NLO</v>
          </cell>
          <cell r="B536" t="str">
            <v>Fluor 48"</v>
          </cell>
          <cell r="C536" t="str">
            <v>F43RILL</v>
          </cell>
          <cell r="D536" t="str">
            <v>F25T8</v>
          </cell>
          <cell r="E536" t="str">
            <v>Fluorescent, (3) 48", 25W Super T-8 lamp, Instant Start Ballast, NLO (BF:.85-.95)</v>
          </cell>
          <cell r="F536" t="str">
            <v>Elec-Instant Start NLO</v>
          </cell>
          <cell r="G536">
            <v>3</v>
          </cell>
          <cell r="H536">
            <v>25</v>
          </cell>
          <cell r="I536">
            <v>64</v>
          </cell>
        </row>
        <row r="537">
          <cell r="A537" t="str">
            <v>Fluor 48"325Elec-Instant Start HLO</v>
          </cell>
          <cell r="B537" t="str">
            <v>Fluor 48"</v>
          </cell>
          <cell r="C537" t="str">
            <v>F43RILLH</v>
          </cell>
          <cell r="D537" t="str">
            <v>F25T8</v>
          </cell>
          <cell r="E537" t="str">
            <v>Fluorescent, (3) 48", 25W Super T-8 lamp, Instant Start Ballast, HLO (BF:.96-1.1)</v>
          </cell>
          <cell r="F537" t="str">
            <v>Elec-Instant Start HLO</v>
          </cell>
          <cell r="G537">
            <v>3</v>
          </cell>
          <cell r="H537">
            <v>25</v>
          </cell>
          <cell r="I537">
            <v>86</v>
          </cell>
        </row>
        <row r="538">
          <cell r="A538" t="str">
            <v>Fluor 48"325Elec-Instant Start RLO</v>
          </cell>
          <cell r="B538" t="str">
            <v>Fluor 48"</v>
          </cell>
          <cell r="C538" t="str">
            <v>F43RILLR</v>
          </cell>
          <cell r="D538" t="str">
            <v>F25T8</v>
          </cell>
          <cell r="E538" t="str">
            <v>Fluorescent, (3) 48", 25W Super T-8 lamp, Instant Start Ballast, RLO (BF:&lt;0.85)</v>
          </cell>
          <cell r="F538" t="str">
            <v>Elec-Instant Start RLO</v>
          </cell>
          <cell r="G538">
            <v>3</v>
          </cell>
          <cell r="H538">
            <v>25</v>
          </cell>
          <cell r="I538">
            <v>57</v>
          </cell>
        </row>
        <row r="539">
          <cell r="A539" t="str">
            <v>Fluor 48"340Mag-EE</v>
          </cell>
          <cell r="B539" t="str">
            <v>Fluor 48"</v>
          </cell>
          <cell r="C539" t="str">
            <v>F43SE</v>
          </cell>
          <cell r="D539" t="str">
            <v>F40T12</v>
          </cell>
          <cell r="E539" t="str">
            <v>Fluorescent, (3) 48", STD lamp</v>
          </cell>
          <cell r="F539" t="str">
            <v>Mag-EE</v>
          </cell>
          <cell r="G539">
            <v>3</v>
          </cell>
          <cell r="H539">
            <v>40</v>
          </cell>
          <cell r="I539">
            <v>136</v>
          </cell>
        </row>
        <row r="540">
          <cell r="A540" t="str">
            <v>Fluor 48"360Mag-STD</v>
          </cell>
          <cell r="B540" t="str">
            <v>Fluor 48"</v>
          </cell>
          <cell r="C540" t="str">
            <v>F43SHS</v>
          </cell>
          <cell r="D540" t="str">
            <v>F48T12/HO</v>
          </cell>
          <cell r="E540" t="str">
            <v>Fluorescent, (3) 48", STD HO lamp</v>
          </cell>
          <cell r="F540" t="str">
            <v>Mag-STD</v>
          </cell>
          <cell r="G540">
            <v>3</v>
          </cell>
          <cell r="H540">
            <v>60</v>
          </cell>
          <cell r="I540">
            <v>230</v>
          </cell>
        </row>
        <row r="541">
          <cell r="A541" t="str">
            <v>Fluor 48"340Elec-Rapid Start NLO</v>
          </cell>
          <cell r="B541" t="str">
            <v>Fluor 48"</v>
          </cell>
          <cell r="C541" t="str">
            <v>F43SIL</v>
          </cell>
          <cell r="D541" t="str">
            <v>F40T12</v>
          </cell>
          <cell r="E541" t="str">
            <v>Fluorescent, (3) 48", STD IS lamp, Electronic Ballast</v>
          </cell>
          <cell r="F541" t="str">
            <v>Elec-Rapid Start NLO</v>
          </cell>
          <cell r="G541">
            <v>3</v>
          </cell>
          <cell r="H541">
            <v>40</v>
          </cell>
          <cell r="I541">
            <v>120</v>
          </cell>
        </row>
        <row r="542">
          <cell r="A542" t="str">
            <v>Fluor 48"330Elec-Instant Start NLO</v>
          </cell>
          <cell r="B542" t="str">
            <v>Fluor 48"</v>
          </cell>
          <cell r="C542" t="str">
            <v>F43SILL</v>
          </cell>
          <cell r="D542" t="str">
            <v>F30T8</v>
          </cell>
          <cell r="E542" t="str">
            <v>Fluorescent, (3) 48", 30W Super T-8 lamp, Instant Start Ballast, NLO (BF:.85-.95)</v>
          </cell>
          <cell r="F542" t="str">
            <v>Elec-Instant Start NLO</v>
          </cell>
          <cell r="G542">
            <v>3</v>
          </cell>
          <cell r="H542">
            <v>30</v>
          </cell>
          <cell r="I542">
            <v>78</v>
          </cell>
        </row>
        <row r="543">
          <cell r="A543" t="str">
            <v>Fluor 48"330Elec-Instant Start HLO</v>
          </cell>
          <cell r="B543" t="str">
            <v>Fluor 48"</v>
          </cell>
          <cell r="C543" t="str">
            <v>F43SILLH</v>
          </cell>
          <cell r="D543" t="str">
            <v>F30T8</v>
          </cell>
          <cell r="E543" t="str">
            <v>Fluorescent, (3) 48", 30W Super T-8 lamp, Instant Start Ballast, HLO (BF:.96-3.3)</v>
          </cell>
          <cell r="F543" t="str">
            <v>Elec-Instant Start HLO</v>
          </cell>
          <cell r="G543">
            <v>3</v>
          </cell>
          <cell r="H543">
            <v>30</v>
          </cell>
          <cell r="I543">
            <v>105</v>
          </cell>
        </row>
        <row r="544">
          <cell r="A544" t="str">
            <v>Fluor 48"330Elec-Instant Start RLO</v>
          </cell>
          <cell r="B544" t="str">
            <v>Fluor 48"</v>
          </cell>
          <cell r="C544" t="str">
            <v>F43SILLR</v>
          </cell>
          <cell r="D544" t="str">
            <v>F30T8</v>
          </cell>
          <cell r="E544" t="str">
            <v>Fluorescent, (3) 48", 30W Super T-8 lamp, Instant Start Ballast, RLO (BF:&lt;0.85)</v>
          </cell>
          <cell r="F544" t="str">
            <v>Elec-Instant Start RLO</v>
          </cell>
          <cell r="G544">
            <v>3</v>
          </cell>
          <cell r="H544">
            <v>30</v>
          </cell>
          <cell r="I544">
            <v>70</v>
          </cell>
        </row>
        <row r="545">
          <cell r="A545" t="str">
            <v>Fluor 48"340Mag-STD</v>
          </cell>
          <cell r="B545" t="str">
            <v>Fluor 48"</v>
          </cell>
          <cell r="C545" t="str">
            <v>F43SS</v>
          </cell>
          <cell r="D545" t="str">
            <v>F40T12</v>
          </cell>
          <cell r="E545" t="str">
            <v>Fluorescent, (3) 48", STD lamp</v>
          </cell>
          <cell r="F545" t="str">
            <v>Mag-STD</v>
          </cell>
          <cell r="G545">
            <v>3</v>
          </cell>
          <cell r="H545">
            <v>40</v>
          </cell>
          <cell r="I545">
            <v>151</v>
          </cell>
        </row>
        <row r="546">
          <cell r="A546" t="str">
            <v>Fluor 48"328Elec-Instant Start NLO</v>
          </cell>
          <cell r="B546" t="str">
            <v>Fluor 48"</v>
          </cell>
          <cell r="C546" t="str">
            <v>F43SSILL</v>
          </cell>
          <cell r="D546" t="str">
            <v>F28T8</v>
          </cell>
          <cell r="E546" t="str">
            <v>Fluorescent, (3) 48", 28W Super T-8 lamp, Instant Start Ballast, NLO (BF:.85-.95)</v>
          </cell>
          <cell r="F546" t="str">
            <v>Elec-Instant Start NLO</v>
          </cell>
          <cell r="G546">
            <v>3</v>
          </cell>
          <cell r="H546">
            <v>28</v>
          </cell>
          <cell r="I546">
            <v>72</v>
          </cell>
        </row>
        <row r="547">
          <cell r="A547" t="str">
            <v>Fluor 48"328Elec-Instant Start HLO</v>
          </cell>
          <cell r="B547" t="str">
            <v>Fluor 48"</v>
          </cell>
          <cell r="C547" t="str">
            <v>F43SSILH</v>
          </cell>
          <cell r="D547" t="str">
            <v>F28T8</v>
          </cell>
          <cell r="E547" t="str">
            <v>Fluorescent, (3) 48", 28W Super T-8 lamp, Instant Start Ballast, HLO (BF:.96-3.3)</v>
          </cell>
          <cell r="F547" t="str">
            <v>Elec-Instant Start HLO</v>
          </cell>
          <cell r="G547">
            <v>3</v>
          </cell>
          <cell r="H547">
            <v>28</v>
          </cell>
          <cell r="I547">
            <v>98</v>
          </cell>
        </row>
        <row r="548">
          <cell r="A548" t="str">
            <v>Fluor 48"328Elec-Instant Start RLO</v>
          </cell>
          <cell r="B548" t="str">
            <v>Fluor 48"</v>
          </cell>
          <cell r="C548" t="str">
            <v>F43SSILR</v>
          </cell>
          <cell r="D548" t="str">
            <v>F28T8</v>
          </cell>
          <cell r="E548" t="str">
            <v>Fluorescent, (3) 48", 28W Super T-8 lamp, Instant Start Ballast, RLO (BF:&lt;.85)</v>
          </cell>
          <cell r="F548" t="str">
            <v>Elec-Instant Start RLO</v>
          </cell>
          <cell r="G548">
            <v>3</v>
          </cell>
          <cell r="H548">
            <v>28</v>
          </cell>
          <cell r="I548">
            <v>66</v>
          </cell>
        </row>
        <row r="549">
          <cell r="A549" t="str">
            <v>Fluor 48"3110Mag-STD</v>
          </cell>
          <cell r="B549" t="str">
            <v>Fluor 48"</v>
          </cell>
          <cell r="C549" t="str">
            <v>F43SVS</v>
          </cell>
          <cell r="D549" t="str">
            <v>F48T12/VHO</v>
          </cell>
          <cell r="E549" t="str">
            <v>Fluorescent, (3) 48", STD VHO lamp</v>
          </cell>
          <cell r="F549" t="str">
            <v>Mag-STD</v>
          </cell>
          <cell r="G549">
            <v>3</v>
          </cell>
          <cell r="H549">
            <v>110</v>
          </cell>
          <cell r="I549">
            <v>377</v>
          </cell>
        </row>
        <row r="550">
          <cell r="A550" t="str">
            <v>Fluor 48"434Mag-EE</v>
          </cell>
          <cell r="B550" t="str">
            <v>Fluor 48"</v>
          </cell>
          <cell r="C550" t="str">
            <v>F44EE</v>
          </cell>
          <cell r="D550" t="str">
            <v>F34T12</v>
          </cell>
          <cell r="E550" t="str">
            <v>Fluorescent, (4) 48", ES lamp</v>
          </cell>
          <cell r="F550" t="str">
            <v>Mag-EE</v>
          </cell>
          <cell r="G550">
            <v>4</v>
          </cell>
          <cell r="H550">
            <v>34</v>
          </cell>
          <cell r="I550">
            <v>144</v>
          </cell>
        </row>
        <row r="551">
          <cell r="A551" t="str">
            <v>Fluor 48"434Mag-EE</v>
          </cell>
          <cell r="B551" t="str">
            <v>Fluor 48"</v>
          </cell>
          <cell r="C551" t="str">
            <v>F44EE/D4</v>
          </cell>
          <cell r="D551" t="str">
            <v>F34T12</v>
          </cell>
          <cell r="E551" t="str">
            <v>Fluorescent, (4) 48", ES lamp, 4 Ballasts (delamped)</v>
          </cell>
          <cell r="F551" t="str">
            <v>Mag-EE</v>
          </cell>
          <cell r="G551">
            <v>4</v>
          </cell>
          <cell r="H551">
            <v>34</v>
          </cell>
          <cell r="I551">
            <v>152</v>
          </cell>
        </row>
        <row r="552">
          <cell r="A552" t="str">
            <v>Fluor 48"455Mag-STD</v>
          </cell>
          <cell r="B552" t="str">
            <v>Fluor 48"</v>
          </cell>
          <cell r="C552" t="str">
            <v>F44EHS</v>
          </cell>
          <cell r="D552" t="str">
            <v>F42T12/HO</v>
          </cell>
          <cell r="E552" t="str">
            <v>Fluorescent, (4) 48", ES HO lamp</v>
          </cell>
          <cell r="F552" t="str">
            <v>Mag-STD</v>
          </cell>
          <cell r="G552">
            <v>4</v>
          </cell>
          <cell r="H552">
            <v>55</v>
          </cell>
          <cell r="I552">
            <v>270</v>
          </cell>
        </row>
        <row r="553">
          <cell r="A553" t="str">
            <v>Fluor 48"434Mag-STD</v>
          </cell>
          <cell r="B553" t="str">
            <v>Fluor 48"</v>
          </cell>
          <cell r="C553" t="str">
            <v>F44EIS</v>
          </cell>
          <cell r="D553" t="str">
            <v>F34T12</v>
          </cell>
          <cell r="E553" t="str">
            <v>Fluorescent, (4) 48", ES Instant Start lamp, Magnetic Ballast</v>
          </cell>
          <cell r="F553" t="str">
            <v>Mag-STD</v>
          </cell>
          <cell r="G553">
            <v>4</v>
          </cell>
          <cell r="H553">
            <v>34</v>
          </cell>
          <cell r="I553">
            <v>164</v>
          </cell>
        </row>
        <row r="554">
          <cell r="A554" t="str">
            <v>Fluor 48"434Elec-Rapid Start NLO</v>
          </cell>
          <cell r="B554" t="str">
            <v>Fluor 48"</v>
          </cell>
          <cell r="C554" t="str">
            <v>F44EL</v>
          </cell>
          <cell r="D554" t="str">
            <v>F34T12</v>
          </cell>
          <cell r="E554" t="str">
            <v>Fluorescent, (4) 48", T-12 ES lamp, Electronic Ballast</v>
          </cell>
          <cell r="F554" t="str">
            <v>Elec-Rapid Start NLO</v>
          </cell>
          <cell r="G554">
            <v>4</v>
          </cell>
          <cell r="H554">
            <v>34</v>
          </cell>
          <cell r="I554">
            <v>120</v>
          </cell>
        </row>
        <row r="555">
          <cell r="A555" t="str">
            <v>Fluor 48"434Mag-STD</v>
          </cell>
          <cell r="B555" t="str">
            <v>Fluor 48"</v>
          </cell>
          <cell r="C555" t="str">
            <v>F44ES</v>
          </cell>
          <cell r="D555" t="str">
            <v>F34T12</v>
          </cell>
          <cell r="E555" t="str">
            <v>Fluorescent, (4) 48", ES lamp</v>
          </cell>
          <cell r="F555" t="str">
            <v>Mag-STD</v>
          </cell>
          <cell r="G555">
            <v>4</v>
          </cell>
          <cell r="H555">
            <v>34</v>
          </cell>
          <cell r="I555">
            <v>160</v>
          </cell>
        </row>
        <row r="556">
          <cell r="A556" t="str">
            <v>Fluor 48"4110 ESMag-STD</v>
          </cell>
          <cell r="B556" t="str">
            <v>Fluor 48"</v>
          </cell>
          <cell r="C556" t="str">
            <v>F44EVS</v>
          </cell>
          <cell r="D556" t="str">
            <v>F48T12/VHO/ES</v>
          </cell>
          <cell r="E556" t="str">
            <v>Fluorescent, (4) 48", VHO ES lamp</v>
          </cell>
          <cell r="F556" t="str">
            <v>Mag-STD</v>
          </cell>
          <cell r="G556">
            <v>4</v>
          </cell>
          <cell r="H556" t="str">
            <v>110 ES</v>
          </cell>
          <cell r="I556">
            <v>420</v>
          </cell>
        </row>
        <row r="557">
          <cell r="A557" t="str">
            <v>Fluor 48"454Elec-Rapid Start NLO</v>
          </cell>
          <cell r="B557" t="str">
            <v>Fluor 48"</v>
          </cell>
          <cell r="C557" t="str">
            <v>F44GHL</v>
          </cell>
          <cell r="D557" t="str">
            <v>F54T5/HO</v>
          </cell>
          <cell r="E557" t="str">
            <v>Fluorescent, (4) 48", STD HO T5 lamp</v>
          </cell>
          <cell r="F557" t="str">
            <v>Elec-Rapid Start NLO</v>
          </cell>
          <cell r="G557">
            <v>4</v>
          </cell>
          <cell r="H557">
            <v>54</v>
          </cell>
          <cell r="I557">
            <v>234</v>
          </cell>
        </row>
        <row r="558">
          <cell r="A558" t="str">
            <v>Fluor 48"450Elec-Rapid Start NLO</v>
          </cell>
          <cell r="B558" t="str">
            <v>Fluor 48"</v>
          </cell>
          <cell r="C558" t="str">
            <v>F44GHLS</v>
          </cell>
          <cell r="D558" t="str">
            <v>F54T5/50W/HO</v>
          </cell>
          <cell r="E558" t="str">
            <v>Fluorescent, (4) 48", 50W SS T5HO lamp</v>
          </cell>
          <cell r="F558" t="str">
            <v>Elec-Rapid Start NLO</v>
          </cell>
          <cell r="G558">
            <v>4</v>
          </cell>
          <cell r="H558">
            <v>50</v>
          </cell>
          <cell r="I558">
            <v>213</v>
          </cell>
        </row>
        <row r="559">
          <cell r="A559" t="str">
            <v>Fluor 48"449Elec-Rapid Start NLO</v>
          </cell>
          <cell r="B559" t="str">
            <v>Fluor 48"</v>
          </cell>
          <cell r="C559" t="str">
            <v>F44GHLRS</v>
          </cell>
          <cell r="D559" t="str">
            <v>F54T5/49W/HO</v>
          </cell>
          <cell r="E559" t="str">
            <v>Fluorescent, (4) 48", 49W SS T5HO lamp</v>
          </cell>
          <cell r="F559" t="str">
            <v>Elec-Rapid Start NLO</v>
          </cell>
          <cell r="G559">
            <v>4</v>
          </cell>
          <cell r="H559">
            <v>49</v>
          </cell>
          <cell r="I559">
            <v>208</v>
          </cell>
        </row>
        <row r="560">
          <cell r="A560" t="str">
            <v>Fluor 48"447Elec-Rapid Start NLO</v>
          </cell>
          <cell r="B560" t="str">
            <v>Fluor 48"</v>
          </cell>
          <cell r="C560" t="str">
            <v>F44GHLSS</v>
          </cell>
          <cell r="D560" t="str">
            <v>F54T5/47W/HO</v>
          </cell>
          <cell r="E560" t="str">
            <v>Fluorescent, (4) 48", 47W SS T5HO lamp</v>
          </cell>
          <cell r="F560" t="str">
            <v>Elec-Rapid Start NLO</v>
          </cell>
          <cell r="G560">
            <v>4</v>
          </cell>
          <cell r="H560">
            <v>47</v>
          </cell>
          <cell r="I560">
            <v>210</v>
          </cell>
        </row>
        <row r="561">
          <cell r="A561" t="str">
            <v>Fluor 48"428Elec-Rapid Start NLO</v>
          </cell>
          <cell r="B561" t="str">
            <v>Fluor 48"</v>
          </cell>
          <cell r="C561" t="str">
            <v>F44GL</v>
          </cell>
          <cell r="D561" t="str">
            <v>F28T5</v>
          </cell>
          <cell r="E561" t="str">
            <v>Fluorescent, (4) 48", STD T5 lamp, Rapid Start Ballast</v>
          </cell>
          <cell r="F561" t="str">
            <v>Elec-Rapid Start NLO</v>
          </cell>
          <cell r="G561">
            <v>4</v>
          </cell>
          <cell r="H561">
            <v>28</v>
          </cell>
          <cell r="I561">
            <v>126</v>
          </cell>
        </row>
        <row r="562">
          <cell r="A562" t="str">
            <v>Fluor 48"428Elec-Rapid Start RLO</v>
          </cell>
          <cell r="B562" t="str">
            <v>Fluor 48"</v>
          </cell>
          <cell r="C562" t="str">
            <v>F44GL-R</v>
          </cell>
          <cell r="D562" t="str">
            <v>F28T5</v>
          </cell>
          <cell r="E562" t="str">
            <v>Fluorescent, (4) 48", STD T5 lamp, Rapid Start Ballast, RLO (BF:&lt;.60)</v>
          </cell>
          <cell r="F562" t="str">
            <v>Elec-Rapid Start RLO</v>
          </cell>
          <cell r="G562">
            <v>4</v>
          </cell>
          <cell r="H562">
            <v>28</v>
          </cell>
          <cell r="I562">
            <v>72</v>
          </cell>
        </row>
        <row r="563">
          <cell r="A563" t="str">
            <v>Fluor 48"425 T-12Elec-Instant Start RLO</v>
          </cell>
          <cell r="B563" t="str">
            <v>Fluor 48"</v>
          </cell>
          <cell r="C563" t="str">
            <v>F44IAL-R</v>
          </cell>
          <cell r="D563" t="str">
            <v>F25T12</v>
          </cell>
          <cell r="E563" t="str">
            <v>Fluorescent, (4) 48", F25T12 lamp, Instant Start Ballast, RLO (BF:&lt;.85)</v>
          </cell>
          <cell r="F563" t="str">
            <v>Elec-Instant Start RLO</v>
          </cell>
          <cell r="G563">
            <v>4</v>
          </cell>
          <cell r="H563" t="str">
            <v>25 T-12</v>
          </cell>
          <cell r="I563">
            <v>80</v>
          </cell>
        </row>
        <row r="564">
          <cell r="A564" t="str">
            <v>Fluor 48"432Elec-Instant Start NLO</v>
          </cell>
          <cell r="B564" t="str">
            <v>Fluor 48"</v>
          </cell>
          <cell r="C564" t="str">
            <v>F44ILL</v>
          </cell>
          <cell r="D564" t="str">
            <v>F32T8</v>
          </cell>
          <cell r="E564" t="str">
            <v>Fluorescent, (4) 48", T-8 lamp, Instant Start Ballast, NLO (BF:.85-.95)</v>
          </cell>
          <cell r="F564" t="str">
            <v>Elec-Instant Start NLO</v>
          </cell>
          <cell r="G564">
            <v>4</v>
          </cell>
          <cell r="H564">
            <v>32</v>
          </cell>
          <cell r="I564">
            <v>112</v>
          </cell>
        </row>
        <row r="565">
          <cell r="A565" t="str">
            <v>Fluor 48"432Elec-Instant Start NLO-2ballasts</v>
          </cell>
          <cell r="B565" t="str">
            <v>Fluor 48"</v>
          </cell>
          <cell r="C565" t="str">
            <v>F44ILL/2</v>
          </cell>
          <cell r="D565" t="str">
            <v>F32T8</v>
          </cell>
          <cell r="E565" t="str">
            <v>Fluorescent, (4) 48", T-8 lamp, Instant Start Ballast, NLO (BF:.85-.95), (2) Ballast</v>
          </cell>
          <cell r="F565" t="str">
            <v>Elec-Instant Start NLO-2ballasts</v>
          </cell>
          <cell r="G565">
            <v>4</v>
          </cell>
          <cell r="H565">
            <v>32</v>
          </cell>
          <cell r="I565">
            <v>118</v>
          </cell>
        </row>
        <row r="566">
          <cell r="A566" t="str">
            <v>Fluor 48"432Elec-Instant Start HLO</v>
          </cell>
          <cell r="B566" t="str">
            <v>Fluor 48"</v>
          </cell>
          <cell r="C566" t="str">
            <v>F44ILL-H</v>
          </cell>
          <cell r="D566" t="str">
            <v>F32T8</v>
          </cell>
          <cell r="E566" t="str">
            <v>Fluorescent, (4) 48", T-8 lamp, Instant Start Ballast, HLO (BF:.96-1.1)</v>
          </cell>
          <cell r="F566" t="str">
            <v>Elec-Instant Start HLO</v>
          </cell>
          <cell r="G566">
            <v>4</v>
          </cell>
          <cell r="H566">
            <v>32</v>
          </cell>
          <cell r="I566">
            <v>156</v>
          </cell>
        </row>
        <row r="567">
          <cell r="A567" t="str">
            <v>Fluor 48"432Elec-Instant Start RLO</v>
          </cell>
          <cell r="B567" t="str">
            <v>Fluor 48"</v>
          </cell>
          <cell r="C567" t="str">
            <v>F44ILL-R</v>
          </cell>
          <cell r="D567" t="str">
            <v>F32T8</v>
          </cell>
          <cell r="E567" t="str">
            <v>Fluorescent, (4) 48", T-8 lamp, Instant Start Ballast, RLO (BF:&lt;.85)</v>
          </cell>
          <cell r="F567" t="str">
            <v>Elec-Instant Start RLO</v>
          </cell>
          <cell r="G567">
            <v>4</v>
          </cell>
          <cell r="H567">
            <v>32</v>
          </cell>
          <cell r="I567">
            <v>102</v>
          </cell>
        </row>
        <row r="568">
          <cell r="A568" t="str">
            <v>Fluor 48"432Mag-EE</v>
          </cell>
          <cell r="B568" t="str">
            <v>Fluor 48"</v>
          </cell>
          <cell r="C568" t="str">
            <v>F44LE</v>
          </cell>
          <cell r="D568" t="str">
            <v>F32T8</v>
          </cell>
          <cell r="E568" t="str">
            <v>Fluorescent, (4) 48", T-8 lamp</v>
          </cell>
          <cell r="F568" t="str">
            <v>Mag-EE</v>
          </cell>
          <cell r="G568">
            <v>4</v>
          </cell>
          <cell r="H568">
            <v>32</v>
          </cell>
          <cell r="I568">
            <v>142</v>
          </cell>
        </row>
        <row r="569">
          <cell r="A569" t="str">
            <v>Fluor 48"432Elec-Rapid Start NLO</v>
          </cell>
          <cell r="B569" t="str">
            <v>Fluor 48"</v>
          </cell>
          <cell r="C569" t="str">
            <v>F44LL</v>
          </cell>
          <cell r="D569" t="str">
            <v>F32T8</v>
          </cell>
          <cell r="E569" t="str">
            <v>Fluorescent, (4) 48", T-8 lamp, Rapid Start Ballast, NLO (BF:.85-.95)</v>
          </cell>
          <cell r="F569" t="str">
            <v>Elec-Rapid Start NLO</v>
          </cell>
          <cell r="G569">
            <v>4</v>
          </cell>
          <cell r="H569">
            <v>32</v>
          </cell>
          <cell r="I569">
            <v>118</v>
          </cell>
        </row>
        <row r="570">
          <cell r="A570" t="str">
            <v>Fluor 48"432Elec-Rapid Start NLO-2ballasts</v>
          </cell>
          <cell r="B570" t="str">
            <v>Fluor 48"</v>
          </cell>
          <cell r="C570" t="str">
            <v>F44LL/2</v>
          </cell>
          <cell r="D570" t="str">
            <v>F32T8</v>
          </cell>
          <cell r="E570" t="str">
            <v>Fluorescent, (4) 48", T-8 lamp, Rapid Start Ballast, NLO (BF:.85-.95), (2) Ballast</v>
          </cell>
          <cell r="F570" t="str">
            <v>Elec-Rapid Start NLO-2ballasts</v>
          </cell>
          <cell r="G570">
            <v>4</v>
          </cell>
          <cell r="H570">
            <v>32</v>
          </cell>
          <cell r="I570">
            <v>120</v>
          </cell>
        </row>
        <row r="571">
          <cell r="A571" t="str">
            <v>Fluor 48"432Elec-Rapid Start HLO</v>
          </cell>
          <cell r="B571" t="str">
            <v>Fluor 48"</v>
          </cell>
          <cell r="C571" t="str">
            <v>F44LL-H</v>
          </cell>
          <cell r="D571" t="str">
            <v>F32T8</v>
          </cell>
          <cell r="E571" t="str">
            <v>Fluorescent, (4) 48", T-8 lamp, Rapid Start Ballast, HLO (BF:.96-1.1)</v>
          </cell>
          <cell r="F571" t="str">
            <v>Elec-Rapid Start HLO</v>
          </cell>
          <cell r="G571">
            <v>4</v>
          </cell>
          <cell r="H571">
            <v>32</v>
          </cell>
          <cell r="I571">
            <v>140</v>
          </cell>
        </row>
        <row r="572">
          <cell r="A572" t="str">
            <v>Fluor 48"432Elec-Rapid Start RLO</v>
          </cell>
          <cell r="B572" t="str">
            <v>Fluor 48"</v>
          </cell>
          <cell r="C572" t="str">
            <v>F44LL-R</v>
          </cell>
          <cell r="D572" t="str">
            <v>F32T8</v>
          </cell>
          <cell r="E572" t="str">
            <v>Fluorescent, (4) 48", T-8 lamp, Rapid Start Ballast, RLO (BF:&lt;.85)</v>
          </cell>
          <cell r="F572" t="str">
            <v>Elec-Rapid Start RLO</v>
          </cell>
          <cell r="G572">
            <v>4</v>
          </cell>
          <cell r="H572">
            <v>32</v>
          </cell>
          <cell r="I572">
            <v>108</v>
          </cell>
        </row>
        <row r="573">
          <cell r="A573" t="str">
            <v>Fluor 48"432 SuperElec-Instant Start NLO</v>
          </cell>
          <cell r="B573" t="str">
            <v>Fluor 48"</v>
          </cell>
          <cell r="C573" t="str">
            <v>F44PILL</v>
          </cell>
          <cell r="D573" t="str">
            <v>F32T8</v>
          </cell>
          <cell r="E573" t="str">
            <v>Fluorescent, (4) 48", 32W Super T-8 lamp, Instant Start Ballast, NLO (BF:.85-.95)</v>
          </cell>
          <cell r="F573" t="str">
            <v>Elec-Instant Start NLO</v>
          </cell>
          <cell r="G573">
            <v>4</v>
          </cell>
          <cell r="H573" t="str">
            <v>32 Super</v>
          </cell>
          <cell r="I573">
            <v>106</v>
          </cell>
        </row>
        <row r="574">
          <cell r="A574" t="str">
            <v>Fluor 48"432 SuperElec-Instant Start HLO</v>
          </cell>
          <cell r="B574" t="str">
            <v>Fluor 48"</v>
          </cell>
          <cell r="C574" t="str">
            <v>F44PILLH</v>
          </cell>
          <cell r="D574" t="str">
            <v>F32T8</v>
          </cell>
          <cell r="E574" t="str">
            <v>Fluorescent, (4) 48", 32W Super T-8 lamp, Instant Start Ballast, HLO (BF:.96-1.1)</v>
          </cell>
          <cell r="F574" t="str">
            <v>Elec-Instant Start HLO</v>
          </cell>
          <cell r="G574">
            <v>4</v>
          </cell>
          <cell r="H574" t="str">
            <v>32 Super</v>
          </cell>
          <cell r="I574">
            <v>146</v>
          </cell>
        </row>
        <row r="575">
          <cell r="A575" t="str">
            <v>Fluor 48"432 SuperElec-Instant Start RLO</v>
          </cell>
          <cell r="B575" t="str">
            <v>Fluor 48"</v>
          </cell>
          <cell r="C575" t="str">
            <v>F44PILLR</v>
          </cell>
          <cell r="D575" t="str">
            <v>F32T8</v>
          </cell>
          <cell r="E575" t="str">
            <v>Fluorescent, (4) 48", 32W Super T-8 lamp, Instant Start Ballast, RLO (BF:&lt;.85)</v>
          </cell>
          <cell r="F575" t="str">
            <v>Elec-Instant Start RLO</v>
          </cell>
          <cell r="G575">
            <v>4</v>
          </cell>
          <cell r="H575" t="str">
            <v>32 Super</v>
          </cell>
          <cell r="I575">
            <v>95</v>
          </cell>
        </row>
        <row r="576">
          <cell r="A576" t="str">
            <v>Fluor 48"425Elec-Instant Start NLO</v>
          </cell>
          <cell r="B576" t="str">
            <v>Fluor 48"</v>
          </cell>
          <cell r="C576" t="str">
            <v>F44RILL</v>
          </cell>
          <cell r="D576" t="str">
            <v>F25T8</v>
          </cell>
          <cell r="E576" t="str">
            <v>Fluorescent, (4) 48", 25W Super T-8 lamp, Instant Start Ballast, NLO (BF:.85-.95)</v>
          </cell>
          <cell r="F576" t="str">
            <v>Elec-Instant Start NLO</v>
          </cell>
          <cell r="G576">
            <v>4</v>
          </cell>
          <cell r="H576">
            <v>25</v>
          </cell>
          <cell r="I576">
            <v>86</v>
          </cell>
        </row>
        <row r="577">
          <cell r="A577" t="str">
            <v>Fluor 48"425Elec-Instant Start HLO</v>
          </cell>
          <cell r="B577" t="str">
            <v>Fluor 48"</v>
          </cell>
          <cell r="C577" t="str">
            <v>F44RILLH</v>
          </cell>
          <cell r="D577" t="str">
            <v>F25T8</v>
          </cell>
          <cell r="E577" t="str">
            <v>Fluorescent, (4) 48", 25W Super T-8 lamp, Instant Start Ballast, HLO (BF:.96-1.1)</v>
          </cell>
          <cell r="F577" t="str">
            <v>Elec-Instant Start HLO</v>
          </cell>
          <cell r="G577">
            <v>4</v>
          </cell>
          <cell r="H577">
            <v>25</v>
          </cell>
          <cell r="I577">
            <v>112</v>
          </cell>
        </row>
        <row r="578">
          <cell r="A578" t="str">
            <v>Fluor 48"425Elec-Instant Start RLO</v>
          </cell>
          <cell r="B578" t="str">
            <v>Fluor 48"</v>
          </cell>
          <cell r="C578" t="str">
            <v>F44RILLR</v>
          </cell>
          <cell r="D578" t="str">
            <v>F25T8</v>
          </cell>
          <cell r="E578" t="str">
            <v>Fluorescent, (4) 48", 25W Super T-8 lamp, Instant Start Ballast, RLO (BF:&lt;.85)</v>
          </cell>
          <cell r="F578" t="str">
            <v>Elec-Instant Start RLO</v>
          </cell>
          <cell r="G578">
            <v>4</v>
          </cell>
          <cell r="H578">
            <v>25</v>
          </cell>
          <cell r="I578">
            <v>75</v>
          </cell>
        </row>
        <row r="579">
          <cell r="A579" t="str">
            <v>Fluor 48"440Mag-EE</v>
          </cell>
          <cell r="B579" t="str">
            <v>Fluor 48"</v>
          </cell>
          <cell r="C579" t="str">
            <v>F44SE</v>
          </cell>
          <cell r="D579" t="str">
            <v>F40T12</v>
          </cell>
          <cell r="E579" t="str">
            <v>Fluorescent, (4) 48", STD lamp</v>
          </cell>
          <cell r="F579" t="str">
            <v>Mag-EE</v>
          </cell>
          <cell r="G579">
            <v>4</v>
          </cell>
          <cell r="H579">
            <v>40</v>
          </cell>
          <cell r="I579">
            <v>172</v>
          </cell>
        </row>
        <row r="580">
          <cell r="A580" t="str">
            <v>Fluor 48"460Mag-STD</v>
          </cell>
          <cell r="B580" t="str">
            <v>Fluor 48"</v>
          </cell>
          <cell r="C580" t="str">
            <v>F44SHS</v>
          </cell>
          <cell r="D580" t="str">
            <v>F48T12/HO</v>
          </cell>
          <cell r="E580" t="str">
            <v>Fluorescent, (4) 48", STD HO lamp</v>
          </cell>
          <cell r="F580" t="str">
            <v>Mag-STD</v>
          </cell>
          <cell r="G580">
            <v>4</v>
          </cell>
          <cell r="H580">
            <v>60</v>
          </cell>
          <cell r="I580">
            <v>290</v>
          </cell>
        </row>
        <row r="581">
          <cell r="A581" t="str">
            <v>Fluor 48"440Elec-Rapid Start NLO</v>
          </cell>
          <cell r="B581" t="str">
            <v>Fluor 48"</v>
          </cell>
          <cell r="C581" t="str">
            <v>F44SIL</v>
          </cell>
          <cell r="D581" t="str">
            <v>F40T12</v>
          </cell>
          <cell r="E581" t="str">
            <v>Fluorescent, (4) 48", STD IS lamp, Electronic Ballast</v>
          </cell>
          <cell r="F581" t="str">
            <v>Elec-Rapid Start NLO</v>
          </cell>
          <cell r="G581">
            <v>4</v>
          </cell>
          <cell r="H581">
            <v>40</v>
          </cell>
          <cell r="I581">
            <v>148</v>
          </cell>
        </row>
        <row r="582">
          <cell r="A582" t="str">
            <v>Fluor 48"430Elec-Instant Start NLO</v>
          </cell>
          <cell r="B582" t="str">
            <v>Fluor 48"</v>
          </cell>
          <cell r="C582" t="str">
            <v>F44SILL</v>
          </cell>
          <cell r="D582" t="str">
            <v>F30T8</v>
          </cell>
          <cell r="E582" t="str">
            <v>Fluorescent, (4) 48", 30W Super T-8 lamp, Instant Start Ballast, NLO (BF:.85-.95)</v>
          </cell>
          <cell r="F582" t="str">
            <v>Elec-Instant Start NLO</v>
          </cell>
          <cell r="G582">
            <v>4</v>
          </cell>
          <cell r="H582">
            <v>30</v>
          </cell>
          <cell r="I582">
            <v>105</v>
          </cell>
        </row>
        <row r="583">
          <cell r="A583" t="str">
            <v>Fluor 48"430Elec-Instant Start HLO</v>
          </cell>
          <cell r="B583" t="str">
            <v>Fluor 48"</v>
          </cell>
          <cell r="C583" t="str">
            <v>F44SILLH</v>
          </cell>
          <cell r="D583" t="str">
            <v>F30T8</v>
          </cell>
          <cell r="E583" t="str">
            <v>Fluorescent, (4) 48", 30W Super T-8 lamp, Instant Start Ballast, HLO (BF:.96-3.3)</v>
          </cell>
          <cell r="F583" t="str">
            <v>Elec-Instant Start HLO</v>
          </cell>
          <cell r="G583">
            <v>4</v>
          </cell>
          <cell r="H583">
            <v>30</v>
          </cell>
          <cell r="I583">
            <v>140</v>
          </cell>
        </row>
        <row r="584">
          <cell r="A584" t="str">
            <v>Fluor 48"430Elec-Instant Start RLO</v>
          </cell>
          <cell r="B584" t="str">
            <v>Fluor 48"</v>
          </cell>
          <cell r="C584" t="str">
            <v>F44SILLR</v>
          </cell>
          <cell r="D584" t="str">
            <v>F30T8</v>
          </cell>
          <cell r="E584" t="str">
            <v>Fluorescent, (4) 48", 30W Super T-8 lamp, Instant Start Ballast, RLO (BF:&lt;0.85)</v>
          </cell>
          <cell r="F584" t="str">
            <v>Elec-Instant Start RLO</v>
          </cell>
          <cell r="G584">
            <v>4</v>
          </cell>
          <cell r="H584">
            <v>30</v>
          </cell>
          <cell r="I584">
            <v>91</v>
          </cell>
        </row>
        <row r="585">
          <cell r="A585" t="str">
            <v>Fluor 48"440Mag-STD</v>
          </cell>
          <cell r="B585" t="str">
            <v>Fluor 48"</v>
          </cell>
          <cell r="C585" t="str">
            <v>F44SS</v>
          </cell>
          <cell r="D585" t="str">
            <v>F40T12</v>
          </cell>
          <cell r="E585" t="str">
            <v>Fluorescent, (4) 48", STD lamp</v>
          </cell>
          <cell r="F585" t="str">
            <v>Mag-STD</v>
          </cell>
          <cell r="G585">
            <v>4</v>
          </cell>
          <cell r="H585">
            <v>40</v>
          </cell>
          <cell r="I585">
            <v>188</v>
          </cell>
        </row>
        <row r="586">
          <cell r="A586" t="str">
            <v>Fluor 48"428Elec-Instant Start NLO</v>
          </cell>
          <cell r="B586" t="str">
            <v>Fluor 48"</v>
          </cell>
          <cell r="C586" t="str">
            <v>F44SSILL</v>
          </cell>
          <cell r="D586" t="str">
            <v>F28T8</v>
          </cell>
          <cell r="E586" t="str">
            <v>Fluorescent, (4) 48", 28W Super T-8 lamp, Instant Start Ballast, NLO (BF: .85-.95)</v>
          </cell>
          <cell r="F586" t="str">
            <v>Elec-Instant Start NLO</v>
          </cell>
          <cell r="G586">
            <v>4</v>
          </cell>
          <cell r="H586">
            <v>28</v>
          </cell>
          <cell r="I586">
            <v>96</v>
          </cell>
        </row>
        <row r="587">
          <cell r="A587" t="str">
            <v>Fluor 48"428Elec-Instant Start HLO</v>
          </cell>
          <cell r="B587" t="str">
            <v>Fluor 48"</v>
          </cell>
          <cell r="C587" t="str">
            <v>F44SSILH</v>
          </cell>
          <cell r="D587" t="str">
            <v>F28T8</v>
          </cell>
          <cell r="E587" t="str">
            <v>Fluorescent, (4) 48", 28W Super T-8 lamp, Instant Start Ballast, HLO (BF:.96-1.1)</v>
          </cell>
          <cell r="F587" t="str">
            <v>Elec-Instant Start HLO</v>
          </cell>
          <cell r="G587">
            <v>4</v>
          </cell>
          <cell r="H587">
            <v>28</v>
          </cell>
          <cell r="I587">
            <v>131</v>
          </cell>
        </row>
        <row r="588">
          <cell r="A588" t="str">
            <v>Fluor 48"428Elec-Instant Start RLO</v>
          </cell>
          <cell r="B588" t="str">
            <v>Fluor 48"</v>
          </cell>
          <cell r="C588" t="str">
            <v>F44SSILR</v>
          </cell>
          <cell r="D588" t="str">
            <v>F28T8</v>
          </cell>
          <cell r="E588" t="str">
            <v>Fluorescent, (4) 48", 28W Super T-8 lamp, Instant Start Ballast, RLO (BF:&lt;.85)</v>
          </cell>
          <cell r="F588" t="str">
            <v>Elec-Instant Start RLO</v>
          </cell>
          <cell r="G588">
            <v>4</v>
          </cell>
          <cell r="H588">
            <v>28</v>
          </cell>
          <cell r="I588">
            <v>86</v>
          </cell>
        </row>
        <row r="589">
          <cell r="A589" t="str">
            <v>Fluor 48"4110Mag-STD</v>
          </cell>
          <cell r="B589" t="str">
            <v>Fluor 48"</v>
          </cell>
          <cell r="C589" t="str">
            <v>F44SVS</v>
          </cell>
          <cell r="D589" t="str">
            <v>F48T12/VHO</v>
          </cell>
          <cell r="E589" t="str">
            <v>Fluorescent, (4) 48", STD VHO lamp</v>
          </cell>
          <cell r="F589" t="str">
            <v>Mag-STD</v>
          </cell>
          <cell r="G589">
            <v>4</v>
          </cell>
          <cell r="H589">
            <v>110</v>
          </cell>
          <cell r="I589">
            <v>484</v>
          </cell>
        </row>
        <row r="590">
          <cell r="A590" t="str">
            <v>Fluor 48"554Elec-Rapid Start NLO</v>
          </cell>
          <cell r="B590" t="str">
            <v>Fluor 48"</v>
          </cell>
          <cell r="C590" t="str">
            <v>F45GHL</v>
          </cell>
          <cell r="D590" t="str">
            <v>F54T5/HO</v>
          </cell>
          <cell r="E590" t="str">
            <v>Fluorescent, (5) 48", STD HO T5 lamp</v>
          </cell>
          <cell r="F590" t="str">
            <v>Elec-Rapid Start NLO</v>
          </cell>
          <cell r="G590">
            <v>5</v>
          </cell>
          <cell r="H590">
            <v>54</v>
          </cell>
          <cell r="I590">
            <v>294</v>
          </cell>
        </row>
        <row r="591">
          <cell r="A591" t="str">
            <v>Fluor 48"532Elec-Instant Start NLO</v>
          </cell>
          <cell r="B591" t="str">
            <v>Fluor 48"</v>
          </cell>
          <cell r="C591" t="str">
            <v>F45ILL</v>
          </cell>
          <cell r="D591" t="str">
            <v>F32T8</v>
          </cell>
          <cell r="E591" t="str">
            <v>Fluorescent, (5) 48", T-8 lamp, (1) 3-lamp IS Ballast and (1) 2-lamp IS Ballast NLO (BF:.85-.95)</v>
          </cell>
          <cell r="F591" t="str">
            <v>Elec-Instant Start NLO</v>
          </cell>
          <cell r="G591">
            <v>5</v>
          </cell>
          <cell r="H591">
            <v>32</v>
          </cell>
          <cell r="I591">
            <v>148</v>
          </cell>
        </row>
        <row r="592">
          <cell r="A592" t="str">
            <v>Fluor 48"532Elec-Instant Start HLO</v>
          </cell>
          <cell r="B592" t="str">
            <v>Fluor 48"</v>
          </cell>
          <cell r="C592" t="str">
            <v>F45ILL-H</v>
          </cell>
          <cell r="D592" t="str">
            <v>F32T8</v>
          </cell>
          <cell r="E592" t="str">
            <v>Fluorescent, (5) 48", T-8 lamp, (1) 3-lamp IS Ballast and (1) 2-lamp IS Ballast HLO (BF:.96-1.1)</v>
          </cell>
          <cell r="F592" t="str">
            <v>Elec-Instant Start HLO</v>
          </cell>
          <cell r="G592">
            <v>5</v>
          </cell>
          <cell r="H592">
            <v>32</v>
          </cell>
          <cell r="I592">
            <v>190</v>
          </cell>
        </row>
        <row r="593">
          <cell r="A593" t="str">
            <v>Fluor 48"634Mag-EE</v>
          </cell>
          <cell r="B593" t="str">
            <v>Fluor 48"</v>
          </cell>
          <cell r="C593" t="str">
            <v>F46EE</v>
          </cell>
          <cell r="D593" t="str">
            <v>F34T12</v>
          </cell>
          <cell r="E593" t="str">
            <v>Fluorescent, (6) 48", ES lamp</v>
          </cell>
          <cell r="F593" t="str">
            <v>Mag-EE</v>
          </cell>
          <cell r="G593">
            <v>6</v>
          </cell>
          <cell r="H593">
            <v>34</v>
          </cell>
          <cell r="I593">
            <v>216</v>
          </cell>
        </row>
        <row r="594">
          <cell r="A594" t="str">
            <v>Fluor 48"634Elec-Rapid Start NLO</v>
          </cell>
          <cell r="B594" t="str">
            <v>Fluor 48"</v>
          </cell>
          <cell r="C594" t="str">
            <v>F46EL</v>
          </cell>
          <cell r="D594" t="str">
            <v>F34T12</v>
          </cell>
          <cell r="E594" t="str">
            <v>Fluorescent, (6) 48", ES lamp</v>
          </cell>
          <cell r="F594" t="str">
            <v>Elec-Rapid Start NLO</v>
          </cell>
          <cell r="G594">
            <v>6</v>
          </cell>
          <cell r="H594">
            <v>34</v>
          </cell>
          <cell r="I594">
            <v>186</v>
          </cell>
        </row>
        <row r="595">
          <cell r="A595" t="str">
            <v>Fluor 48"634Mag-STD</v>
          </cell>
          <cell r="B595" t="str">
            <v>Fluor 48"</v>
          </cell>
          <cell r="C595" t="str">
            <v>F46ES</v>
          </cell>
          <cell r="D595" t="str">
            <v>F34T12</v>
          </cell>
          <cell r="E595" t="str">
            <v>Fluorescent, (6) 48", ES lamp</v>
          </cell>
          <cell r="F595" t="str">
            <v>Mag-STD</v>
          </cell>
          <cell r="G595">
            <v>6</v>
          </cell>
          <cell r="H595">
            <v>34</v>
          </cell>
          <cell r="I595">
            <v>236</v>
          </cell>
        </row>
        <row r="596">
          <cell r="A596" t="str">
            <v>Fluor 48"654Elec-Rapid Start NLO</v>
          </cell>
          <cell r="B596" t="str">
            <v>Fluor 48"</v>
          </cell>
          <cell r="C596" t="str">
            <v>F46GHL</v>
          </cell>
          <cell r="D596" t="str">
            <v>F54T5/HO</v>
          </cell>
          <cell r="E596" t="str">
            <v>Fluorescent, (6) 48", STD HO T5 lamp</v>
          </cell>
          <cell r="F596" t="str">
            <v>Elec-Rapid Start NLO</v>
          </cell>
          <cell r="G596">
            <v>6</v>
          </cell>
          <cell r="H596">
            <v>54</v>
          </cell>
          <cell r="I596">
            <v>351</v>
          </cell>
        </row>
        <row r="597">
          <cell r="A597" t="str">
            <v>Fluor 48"649Elec-Rapid Start NLO</v>
          </cell>
          <cell r="B597" t="str">
            <v>Fluor 48"</v>
          </cell>
          <cell r="C597" t="str">
            <v>F46GHLRS</v>
          </cell>
          <cell r="D597" t="str">
            <v>F54T5/49W/HO</v>
          </cell>
          <cell r="E597" t="str">
            <v>Fluorescent, (6) 48", 49W SS T5HO lamp</v>
          </cell>
          <cell r="F597" t="str">
            <v>Elec-Rapid Start NLO</v>
          </cell>
          <cell r="G597">
            <v>6</v>
          </cell>
          <cell r="H597">
            <v>49</v>
          </cell>
          <cell r="I597">
            <v>312</v>
          </cell>
        </row>
        <row r="598">
          <cell r="A598" t="str">
            <v>Fluor 48"650Elec-Rapid Start NLO</v>
          </cell>
          <cell r="B598" t="str">
            <v>Fluor 48"</v>
          </cell>
          <cell r="C598" t="str">
            <v>F46GHLS</v>
          </cell>
          <cell r="D598" t="str">
            <v>F54T5/50W/HO</v>
          </cell>
          <cell r="E598" t="str">
            <v>Fluorescent, (6) 48", 50W SS T5HO lamp</v>
          </cell>
          <cell r="F598" t="str">
            <v>Elec-Rapid Start NLO</v>
          </cell>
          <cell r="G598">
            <v>6</v>
          </cell>
          <cell r="H598">
            <v>50</v>
          </cell>
          <cell r="I598">
            <v>342</v>
          </cell>
        </row>
        <row r="599">
          <cell r="A599" t="str">
            <v>Fluor 48"632Elec-Instant Start NLO</v>
          </cell>
          <cell r="B599" t="str">
            <v>Fluor 48"</v>
          </cell>
          <cell r="C599" t="str">
            <v>F46ILL</v>
          </cell>
          <cell r="D599" t="str">
            <v>F32T8</v>
          </cell>
          <cell r="E599" t="str">
            <v>Fluorescent, (6) 48", T-8 lamp, Instant Start Ballast, NLO (BF:.85-.95)</v>
          </cell>
          <cell r="F599" t="str">
            <v>Elec-Instant Start NLO</v>
          </cell>
          <cell r="G599">
            <v>6</v>
          </cell>
          <cell r="H599">
            <v>32</v>
          </cell>
          <cell r="I599">
            <v>175</v>
          </cell>
        </row>
        <row r="600">
          <cell r="A600" t="str">
            <v>Fluor 48"632Elec-Instant Start HLO</v>
          </cell>
          <cell r="B600" t="str">
            <v>Fluor 48"</v>
          </cell>
          <cell r="C600" t="str">
            <v>F46ILLH</v>
          </cell>
          <cell r="D600" t="str">
            <v>F32T8</v>
          </cell>
          <cell r="E600" t="str">
            <v>Fluorescent, (6) 48", T-8 lamp, Instant Start Ballast, HLO (BF:.96-1.1)</v>
          </cell>
          <cell r="F600" t="str">
            <v>Elec-Instant Start HLO</v>
          </cell>
          <cell r="G600">
            <v>6</v>
          </cell>
          <cell r="H600">
            <v>32</v>
          </cell>
          <cell r="I600">
            <v>224</v>
          </cell>
        </row>
        <row r="601">
          <cell r="A601" t="str">
            <v>Fluor 48"632Elec-Instant Start RLO</v>
          </cell>
          <cell r="B601" t="str">
            <v>Fluor 48"</v>
          </cell>
          <cell r="C601" t="str">
            <v>F46ILL-R</v>
          </cell>
          <cell r="D601" t="str">
            <v>F32T8</v>
          </cell>
          <cell r="E601" t="str">
            <v>Fluorescent, (6) 48", T-8 lamp, Instant Start Ballast, RLO (BF:&lt;.85)</v>
          </cell>
          <cell r="F601" t="str">
            <v>Elec-Instant Start RLO</v>
          </cell>
          <cell r="G601">
            <v>6</v>
          </cell>
          <cell r="H601">
            <v>32</v>
          </cell>
          <cell r="I601">
            <v>156</v>
          </cell>
        </row>
        <row r="602">
          <cell r="A602" t="str">
            <v>Fluor 48"632Elec-Rapid Start NLO</v>
          </cell>
          <cell r="B602" t="str">
            <v>Fluor 48"</v>
          </cell>
          <cell r="C602" t="str">
            <v>F46LL</v>
          </cell>
          <cell r="D602" t="str">
            <v>F32T8</v>
          </cell>
          <cell r="E602" t="str">
            <v>Fluorescent, (6) 48", T-8 lamp, Rapid Start Ballast, NLO (BF:.85-.95)</v>
          </cell>
          <cell r="F602" t="str">
            <v>Elec-Rapid Start NLO</v>
          </cell>
          <cell r="G602">
            <v>6</v>
          </cell>
          <cell r="H602">
            <v>32</v>
          </cell>
          <cell r="I602">
            <v>182</v>
          </cell>
        </row>
        <row r="603">
          <cell r="A603" t="str">
            <v>Fluor 48"632 SuperElec-Instant Start NLO</v>
          </cell>
          <cell r="B603" t="str">
            <v>Fluor 48"</v>
          </cell>
          <cell r="C603" t="str">
            <v>F46PILL</v>
          </cell>
          <cell r="D603" t="str">
            <v>F32T8</v>
          </cell>
          <cell r="E603" t="str">
            <v>Fluorescent, (6) 48", 32W Super T-8 lamp, Instant Start Ballast, NLO (BF:.85-.95)</v>
          </cell>
          <cell r="F603" t="str">
            <v>Elec-Instant Start NLO</v>
          </cell>
          <cell r="G603">
            <v>6</v>
          </cell>
          <cell r="H603" t="str">
            <v>32 Super</v>
          </cell>
          <cell r="I603">
            <v>168</v>
          </cell>
        </row>
        <row r="604">
          <cell r="A604" t="str">
            <v>Fluor 48"632 SuperElec-Instant Start HLO</v>
          </cell>
          <cell r="B604" t="str">
            <v>Fluor 48"</v>
          </cell>
          <cell r="C604" t="str">
            <v>F46PILLH</v>
          </cell>
          <cell r="D604" t="str">
            <v>F32T8</v>
          </cell>
          <cell r="E604" t="str">
            <v>Fluorescent, (6) 48", 32W Super T-8 lamp, Instant Start Ballast, HLO (BF:.96-1.1)</v>
          </cell>
          <cell r="F604" t="str">
            <v>Elec-Instant Start HLO</v>
          </cell>
          <cell r="G604">
            <v>6</v>
          </cell>
          <cell r="H604" t="str">
            <v>32 Super</v>
          </cell>
          <cell r="I604">
            <v>218</v>
          </cell>
        </row>
        <row r="605">
          <cell r="A605" t="str">
            <v>Fluor 48"632 SuperElec-Instant Start RLO</v>
          </cell>
          <cell r="B605" t="str">
            <v>Fluor 48"</v>
          </cell>
          <cell r="C605" t="str">
            <v>F46PILLR</v>
          </cell>
          <cell r="D605" t="str">
            <v>F32T8</v>
          </cell>
          <cell r="E605" t="str">
            <v>Fluorescent, (6) 48", 32W Super T-8 lamp, Instant Start Ballast, RLO (BF:&lt;.85)</v>
          </cell>
          <cell r="F605" t="str">
            <v>Elec-Instant Start RLO</v>
          </cell>
          <cell r="G605">
            <v>6</v>
          </cell>
          <cell r="H605" t="str">
            <v>32 Super</v>
          </cell>
          <cell r="I605">
            <v>146</v>
          </cell>
        </row>
        <row r="606">
          <cell r="A606" t="str">
            <v>Fluor 48"640Mag-EE</v>
          </cell>
          <cell r="B606" t="str">
            <v>Fluor 48"</v>
          </cell>
          <cell r="C606" t="str">
            <v>F46SE</v>
          </cell>
          <cell r="D606" t="str">
            <v>F40T12</v>
          </cell>
          <cell r="E606" t="str">
            <v>Fluorescent, (6) 48", STD lamp</v>
          </cell>
          <cell r="F606" t="str">
            <v>Mag-EE</v>
          </cell>
          <cell r="G606">
            <v>6</v>
          </cell>
          <cell r="H606">
            <v>40</v>
          </cell>
          <cell r="I606">
            <v>258</v>
          </cell>
        </row>
        <row r="607">
          <cell r="A607" t="str">
            <v>Fluor 48"640Mag-STD</v>
          </cell>
          <cell r="B607" t="str">
            <v>Fluor 48"</v>
          </cell>
          <cell r="C607" t="str">
            <v>F46SS</v>
          </cell>
          <cell r="D607" t="str">
            <v>F40T12</v>
          </cell>
          <cell r="E607" t="str">
            <v>Fluorescent, (6) 48", STD lamp</v>
          </cell>
          <cell r="F607" t="str">
            <v>Mag-STD</v>
          </cell>
          <cell r="G607">
            <v>6</v>
          </cell>
          <cell r="H607">
            <v>40</v>
          </cell>
          <cell r="I607">
            <v>282</v>
          </cell>
        </row>
        <row r="608">
          <cell r="A608" t="str">
            <v>Fluor 48"628Elec-Instant Start NLO</v>
          </cell>
          <cell r="B608" t="str">
            <v>Fluor 48"</v>
          </cell>
          <cell r="C608" t="str">
            <v>F46SSILL</v>
          </cell>
          <cell r="D608" t="str">
            <v>F28T8</v>
          </cell>
          <cell r="E608" t="str">
            <v>Fluorescent, (6) 48", 28W Super T-8 lamp, Instant Start Ballast, NLO (BF: .85-.95)</v>
          </cell>
          <cell r="F608" t="str">
            <v>Elec-Instant Start NLO</v>
          </cell>
          <cell r="G608">
            <v>6</v>
          </cell>
          <cell r="H608">
            <v>28</v>
          </cell>
          <cell r="I608">
            <v>144</v>
          </cell>
        </row>
        <row r="609">
          <cell r="A609" t="str">
            <v>Fluor 48"628Elec-Instant Start HLO</v>
          </cell>
          <cell r="B609" t="str">
            <v>Fluor 48"</v>
          </cell>
          <cell r="C609" t="str">
            <v>F46SSILH</v>
          </cell>
          <cell r="D609" t="str">
            <v>F28T8</v>
          </cell>
          <cell r="E609" t="str">
            <v>Fluorescent, (6) 48", 28W Super T-8 lamp, Instant Start Ballast, HLO (BF:.96-1.1)</v>
          </cell>
          <cell r="F609" t="str">
            <v>Elec-Instant Start HLO</v>
          </cell>
          <cell r="G609">
            <v>6</v>
          </cell>
          <cell r="H609">
            <v>28</v>
          </cell>
          <cell r="I609">
            <v>196</v>
          </cell>
        </row>
        <row r="610">
          <cell r="A610" t="str">
            <v>Fluor 48"834Mag-EE</v>
          </cell>
          <cell r="B610" t="str">
            <v>Fluor 48"</v>
          </cell>
          <cell r="C610" t="str">
            <v>F48EE</v>
          </cell>
          <cell r="D610" t="str">
            <v>F34T12</v>
          </cell>
          <cell r="E610" t="str">
            <v>Fluorescent, (8) 48", ES lamp</v>
          </cell>
          <cell r="F610" t="str">
            <v>Mag-EE</v>
          </cell>
          <cell r="G610">
            <v>8</v>
          </cell>
          <cell r="H610">
            <v>34</v>
          </cell>
          <cell r="I610">
            <v>288</v>
          </cell>
        </row>
        <row r="611">
          <cell r="A611" t="str">
            <v>Fluor 48"854Elec-Rapid Start NLO</v>
          </cell>
          <cell r="B611" t="str">
            <v>Fluor 48"</v>
          </cell>
          <cell r="C611" t="str">
            <v>F48GHL</v>
          </cell>
          <cell r="D611" t="str">
            <v>F54T5/HO</v>
          </cell>
          <cell r="E611" t="str">
            <v>Fluorescent, (8) 48", STD HO T5 lamp</v>
          </cell>
          <cell r="F611" t="str">
            <v>Elec-Rapid Start NLO</v>
          </cell>
          <cell r="G611">
            <v>8</v>
          </cell>
          <cell r="H611">
            <v>54</v>
          </cell>
          <cell r="I611">
            <v>468</v>
          </cell>
        </row>
        <row r="612">
          <cell r="A612" t="str">
            <v>Fluor 48"849Elec-Rapid Start NLO</v>
          </cell>
          <cell r="B612" t="str">
            <v>Fluor 48"</v>
          </cell>
          <cell r="C612" t="str">
            <v>F48GHLRS</v>
          </cell>
          <cell r="D612" t="str">
            <v>F54T5/49W/HO</v>
          </cell>
          <cell r="E612" t="str">
            <v>Fluorescent, (8) 48", 49W SS T5HO lamp</v>
          </cell>
          <cell r="F612" t="str">
            <v>Elec-Rapid Start NLO</v>
          </cell>
          <cell r="G612">
            <v>8</v>
          </cell>
          <cell r="H612">
            <v>49</v>
          </cell>
          <cell r="I612">
            <v>416</v>
          </cell>
        </row>
        <row r="613">
          <cell r="A613" t="str">
            <v>Fluor 48"832Elec-Instant Start NLO</v>
          </cell>
          <cell r="B613" t="str">
            <v>Fluor 48"</v>
          </cell>
          <cell r="C613" t="str">
            <v>F48ILL</v>
          </cell>
          <cell r="D613" t="str">
            <v>F32T8</v>
          </cell>
          <cell r="E613" t="str">
            <v>Fluorescent, (8) 48", T-8 lamp, Instant Start Ballast, NLO (BF:.85-.95)</v>
          </cell>
          <cell r="F613" t="str">
            <v>Elec-Instant Start NLO</v>
          </cell>
          <cell r="G613">
            <v>8</v>
          </cell>
          <cell r="H613">
            <v>32</v>
          </cell>
          <cell r="I613">
            <v>224</v>
          </cell>
        </row>
        <row r="614">
          <cell r="A614" t="str">
            <v>Fluor 48"832Elec-Instant Start HLO</v>
          </cell>
          <cell r="B614" t="str">
            <v>Fluor 48"</v>
          </cell>
          <cell r="C614" t="str">
            <v>F48ILL-H</v>
          </cell>
          <cell r="D614" t="str">
            <v>F32T8</v>
          </cell>
          <cell r="E614" t="str">
            <v>Fluorescent, (8) 48", T-8 lamp, Instant Start Ballast, HLO (BF:.96-1.1)</v>
          </cell>
          <cell r="F614" t="str">
            <v>Elec-Instant Start HLO</v>
          </cell>
          <cell r="G614">
            <v>8</v>
          </cell>
          <cell r="H614">
            <v>32</v>
          </cell>
          <cell r="I614">
            <v>312</v>
          </cell>
        </row>
        <row r="615">
          <cell r="A615" t="str">
            <v>Fluor 48"832Elec-Instant Start RLO</v>
          </cell>
          <cell r="B615" t="str">
            <v>Fluor 48"</v>
          </cell>
          <cell r="C615" t="str">
            <v>F48ILL-R</v>
          </cell>
          <cell r="D615" t="str">
            <v>F32T8</v>
          </cell>
          <cell r="E615" t="str">
            <v>Fluorescent, (8) 48", T-8 lamp, Instant Start Ballast, RLO (BF:&lt;.85)</v>
          </cell>
          <cell r="F615" t="str">
            <v>Elec-Instant Start RLO</v>
          </cell>
          <cell r="G615">
            <v>8</v>
          </cell>
          <cell r="H615">
            <v>32</v>
          </cell>
          <cell r="I615">
            <v>204</v>
          </cell>
        </row>
        <row r="616">
          <cell r="A616" t="str">
            <v>Fluor 48"832 SuperElec-Instant Start RLO</v>
          </cell>
          <cell r="B616" t="str">
            <v>Fluor 48"</v>
          </cell>
          <cell r="C616" t="str">
            <v>F48PILLR</v>
          </cell>
          <cell r="D616" t="str">
            <v>F32T8</v>
          </cell>
          <cell r="E616" t="str">
            <v>Fluorescent, (8) 48", 32W Super T-8 lamp, Instant Start Ballast, RLO (BF:&lt;.85) (2 - F44PILLR)</v>
          </cell>
          <cell r="F616" t="str">
            <v>Elec-Instant Start RLO</v>
          </cell>
          <cell r="G616">
            <v>8</v>
          </cell>
          <cell r="H616" t="str">
            <v>32 Super</v>
          </cell>
          <cell r="I616">
            <v>190</v>
          </cell>
        </row>
        <row r="617">
          <cell r="A617" t="str">
            <v>Fluor 60"180Elec-Rapid Start NLO</v>
          </cell>
          <cell r="B617" t="str">
            <v>Fluor 60"</v>
          </cell>
          <cell r="C617" t="str">
            <v>F51GHL</v>
          </cell>
          <cell r="D617" t="str">
            <v>F80T5/HO</v>
          </cell>
          <cell r="E617" t="str">
            <v>Fluorescent, (1) 60", STD HO T5 lamp</v>
          </cell>
          <cell r="F617" t="str">
            <v>Elec-Rapid Start NLO</v>
          </cell>
          <cell r="G617" t="str">
            <v>1</v>
          </cell>
          <cell r="H617">
            <v>80</v>
          </cell>
          <cell r="I617">
            <v>89</v>
          </cell>
        </row>
        <row r="618">
          <cell r="A618" t="str">
            <v>Fluor 60"135Elec-Rapid Start NLO</v>
          </cell>
          <cell r="B618" t="str">
            <v>Fluor 60"</v>
          </cell>
          <cell r="C618" t="str">
            <v>F51GL</v>
          </cell>
          <cell r="D618" t="str">
            <v>F35T5</v>
          </cell>
          <cell r="E618" t="str">
            <v>Fluorescent, (1) 60", STD T5 lamp</v>
          </cell>
          <cell r="F618" t="str">
            <v>Elec-Rapid Start NLO</v>
          </cell>
          <cell r="G618">
            <v>1</v>
          </cell>
          <cell r="H618">
            <v>35</v>
          </cell>
          <cell r="I618">
            <v>39</v>
          </cell>
        </row>
        <row r="619">
          <cell r="A619" t="str">
            <v>Fluor 60"155Elec-Instant Start NLO</v>
          </cell>
          <cell r="B619" t="str">
            <v>Fluor 60"</v>
          </cell>
          <cell r="C619" t="str">
            <v>F51ILHL</v>
          </cell>
          <cell r="D619" t="str">
            <v>F60T8/HO</v>
          </cell>
          <cell r="E619" t="str">
            <v>Fluorescent, (1) 60", T-8 HO lamp, Instant Start Ballast</v>
          </cell>
          <cell r="F619" t="str">
            <v>Elec-Instant Start NLO</v>
          </cell>
          <cell r="G619">
            <v>1</v>
          </cell>
          <cell r="H619">
            <v>55</v>
          </cell>
          <cell r="I619">
            <v>59</v>
          </cell>
        </row>
        <row r="620">
          <cell r="A620" t="str">
            <v>Fluor 60"140Elec-Instant Start NLO</v>
          </cell>
          <cell r="B620" t="str">
            <v>Fluor 60"</v>
          </cell>
          <cell r="C620" t="str">
            <v>F51ILL</v>
          </cell>
          <cell r="D620" t="str">
            <v>F40T8</v>
          </cell>
          <cell r="E620" t="str">
            <v>Fluorescent, (1) 60", T-8 lamp, Instant Start Ballast, NLO (BF:.85-.95)</v>
          </cell>
          <cell r="F620" t="str">
            <v>Elec-Instant Start NLO</v>
          </cell>
          <cell r="G620">
            <v>1</v>
          </cell>
          <cell r="H620">
            <v>40</v>
          </cell>
          <cell r="I620">
            <v>36</v>
          </cell>
        </row>
        <row r="621">
          <cell r="A621" t="str">
            <v>Fluor 60"140Elec-Instant Start NLO-Tandem</v>
          </cell>
          <cell r="B621" t="str">
            <v>Fluor 60"</v>
          </cell>
          <cell r="C621" t="str">
            <v>F51ILLT2</v>
          </cell>
          <cell r="D621" t="str">
            <v>F40T8</v>
          </cell>
          <cell r="E621" t="str">
            <v>Fluorescent, (1) 60", T-8 lamp, Instant Start Ballast, NLO (BF:.85-.95), Tandem 2 Lamp Ballast</v>
          </cell>
          <cell r="F621" t="str">
            <v>Elec-Instant Start NLO-Tandem</v>
          </cell>
          <cell r="G621">
            <v>1</v>
          </cell>
          <cell r="H621">
            <v>40</v>
          </cell>
          <cell r="I621">
            <v>36</v>
          </cell>
        </row>
        <row r="622">
          <cell r="A622" t="str">
            <v>Fluor 60"140Elec-Instant Start NLO-Tandem3</v>
          </cell>
          <cell r="B622" t="str">
            <v>Fluor 60"</v>
          </cell>
          <cell r="C622" t="str">
            <v>F51ILLT3</v>
          </cell>
          <cell r="D622" t="str">
            <v>F40T8</v>
          </cell>
          <cell r="E622" t="str">
            <v>Fluorescent, (1) 60", T-8 lamp, Instant Start Ballast, NLO (BF:.85-.95), Tandem 3 Lamp Ballast</v>
          </cell>
          <cell r="F622" t="str">
            <v>Elec-Instant Start NLO-Tandem3</v>
          </cell>
          <cell r="G622">
            <v>1</v>
          </cell>
          <cell r="H622">
            <v>40</v>
          </cell>
          <cell r="I622">
            <v>35</v>
          </cell>
        </row>
        <row r="623">
          <cell r="A623" t="str">
            <v>Fluor 60"140Elec-Instant Start NLO-Tandem4</v>
          </cell>
          <cell r="B623" t="str">
            <v>Fluor 60"</v>
          </cell>
          <cell r="C623" t="str">
            <v>F51ILLT4</v>
          </cell>
          <cell r="D623" t="str">
            <v>F40T8</v>
          </cell>
          <cell r="E623" t="str">
            <v>Fluorescent, (1) 60", T-8 lamp, Instant Start Ballast, NLO (BF:.85-.95), Tandem 4 Lamp Ballast</v>
          </cell>
          <cell r="F623" t="str">
            <v>Elec-Instant Start NLO-Tandem4</v>
          </cell>
          <cell r="G623">
            <v>1</v>
          </cell>
          <cell r="H623">
            <v>40</v>
          </cell>
          <cell r="I623">
            <v>34</v>
          </cell>
        </row>
        <row r="624">
          <cell r="A624" t="str">
            <v>Fluor 60"140Elec-Instant Start RLO</v>
          </cell>
          <cell r="B624" t="str">
            <v>Fluor 60"</v>
          </cell>
          <cell r="C624" t="str">
            <v>F51ILL-R</v>
          </cell>
          <cell r="D624" t="str">
            <v>F40T8</v>
          </cell>
          <cell r="E624" t="str">
            <v>Fluorescent, (1) 60", T-8 lamp, Instant Start Ballast, RLO (BF:&lt;.85)</v>
          </cell>
          <cell r="F624" t="str">
            <v>Elec-Instant Start RLO</v>
          </cell>
          <cell r="G624">
            <v>1</v>
          </cell>
          <cell r="H624">
            <v>40</v>
          </cell>
          <cell r="I624">
            <v>43</v>
          </cell>
        </row>
        <row r="625">
          <cell r="A625" t="str">
            <v>Fluor 60"175Mag-EE</v>
          </cell>
          <cell r="B625" t="str">
            <v>Fluor 60"</v>
          </cell>
          <cell r="C625" t="str">
            <v>F51SHE</v>
          </cell>
          <cell r="D625" t="str">
            <v>F60T12/HO</v>
          </cell>
          <cell r="E625" t="str">
            <v>Fluorescent, (1) 60", STD HO lamp</v>
          </cell>
          <cell r="F625" t="str">
            <v>Mag-EE</v>
          </cell>
          <cell r="G625">
            <v>1</v>
          </cell>
          <cell r="H625">
            <v>75</v>
          </cell>
          <cell r="I625">
            <v>88</v>
          </cell>
        </row>
        <row r="626">
          <cell r="A626" t="str">
            <v>Fluor 60"175Elec-Rapid Start NLO</v>
          </cell>
          <cell r="B626" t="str">
            <v>Fluor 60"</v>
          </cell>
          <cell r="C626" t="str">
            <v>F51SHL</v>
          </cell>
          <cell r="D626" t="str">
            <v>F60T12/HO</v>
          </cell>
          <cell r="E626" t="str">
            <v>Fluorescent, (1) 60", STD HO lamp</v>
          </cell>
          <cell r="F626" t="str">
            <v>Elec-Rapid Start NLO</v>
          </cell>
          <cell r="G626">
            <v>1</v>
          </cell>
          <cell r="H626">
            <v>75</v>
          </cell>
          <cell r="I626">
            <v>69</v>
          </cell>
        </row>
        <row r="627">
          <cell r="A627" t="str">
            <v>Fluor 60"175Mag-STD</v>
          </cell>
          <cell r="B627" t="str">
            <v>Fluor 60"</v>
          </cell>
          <cell r="C627" t="str">
            <v>F51SHS</v>
          </cell>
          <cell r="D627" t="str">
            <v>F60T12/HO</v>
          </cell>
          <cell r="E627" t="str">
            <v>Fluorescent, (1) 60", STD HO lamp</v>
          </cell>
          <cell r="F627" t="str">
            <v>Mag-STD</v>
          </cell>
          <cell r="G627">
            <v>1</v>
          </cell>
          <cell r="H627">
            <v>75</v>
          </cell>
          <cell r="I627">
            <v>92</v>
          </cell>
        </row>
        <row r="628">
          <cell r="A628" t="str">
            <v>Fluor 60"150Elec-Rapid Start NLO</v>
          </cell>
          <cell r="B628" t="str">
            <v>Fluor 60"</v>
          </cell>
          <cell r="C628" t="str">
            <v>F51SL</v>
          </cell>
          <cell r="D628" t="str">
            <v>F60T12</v>
          </cell>
          <cell r="E628" t="str">
            <v>Fluorescent, (1) 60", STD lamp</v>
          </cell>
          <cell r="F628" t="str">
            <v>Elec-Rapid Start NLO</v>
          </cell>
          <cell r="G628">
            <v>1</v>
          </cell>
          <cell r="H628">
            <v>50</v>
          </cell>
          <cell r="I628">
            <v>44</v>
          </cell>
        </row>
        <row r="629">
          <cell r="A629" t="str">
            <v>Fluor 60"150Mag-STD</v>
          </cell>
          <cell r="B629" t="str">
            <v>Fluor 60"</v>
          </cell>
          <cell r="C629" t="str">
            <v>F51SS</v>
          </cell>
          <cell r="D629" t="str">
            <v>F60T12</v>
          </cell>
          <cell r="E629" t="str">
            <v>Fluorescent, (1) 60", STD lamp</v>
          </cell>
          <cell r="F629" t="str">
            <v>Mag-STD</v>
          </cell>
          <cell r="G629">
            <v>1</v>
          </cell>
          <cell r="H629">
            <v>50</v>
          </cell>
          <cell r="I629">
            <v>63</v>
          </cell>
        </row>
        <row r="630">
          <cell r="A630" t="str">
            <v>Fluor 60"1135Mag-STD</v>
          </cell>
          <cell r="B630" t="str">
            <v>Fluor 60"</v>
          </cell>
          <cell r="C630" t="str">
            <v>F51SVS</v>
          </cell>
          <cell r="D630" t="str">
            <v>F60T12/VHO</v>
          </cell>
          <cell r="E630" t="str">
            <v>Fluorescent, (1) 60", VHO ES lamp</v>
          </cell>
          <cell r="F630" t="str">
            <v>Mag-STD</v>
          </cell>
          <cell r="G630">
            <v>1</v>
          </cell>
          <cell r="H630">
            <v>135</v>
          </cell>
          <cell r="I630">
            <v>165</v>
          </cell>
        </row>
        <row r="631">
          <cell r="A631" t="str">
            <v>Fluor 60"180Elec-Rapid Start NLO</v>
          </cell>
          <cell r="B631" t="str">
            <v>Fluor 60"</v>
          </cell>
          <cell r="C631" t="str">
            <v>F52GHL</v>
          </cell>
          <cell r="D631" t="str">
            <v>F80T5/HO</v>
          </cell>
          <cell r="E631" t="str">
            <v>Fluorescent, (2) 60", STD HO T5 lamp</v>
          </cell>
          <cell r="F631" t="str">
            <v>Elec-Rapid Start NLO</v>
          </cell>
          <cell r="G631">
            <v>1</v>
          </cell>
          <cell r="H631">
            <v>80</v>
          </cell>
          <cell r="I631">
            <v>106</v>
          </cell>
        </row>
        <row r="632">
          <cell r="A632" t="str">
            <v>Fluor 60"235Elec-Rapid Start NLO</v>
          </cell>
          <cell r="B632" t="str">
            <v>Fluor 60"</v>
          </cell>
          <cell r="C632" t="str">
            <v>F52GL</v>
          </cell>
          <cell r="D632" t="str">
            <v>F35T5</v>
          </cell>
          <cell r="E632" t="str">
            <v>Fluorescent, (2) 60", STD T5 lamp</v>
          </cell>
          <cell r="F632" t="str">
            <v>Elec-Rapid Start NLO</v>
          </cell>
          <cell r="G632">
            <v>2</v>
          </cell>
          <cell r="H632">
            <v>35</v>
          </cell>
          <cell r="I632">
            <v>76</v>
          </cell>
        </row>
        <row r="633">
          <cell r="A633" t="str">
            <v>Fluor 60"255Elec-Instant Start NLO</v>
          </cell>
          <cell r="B633" t="str">
            <v>Fluor 60"</v>
          </cell>
          <cell r="C633" t="str">
            <v>F52ILHL</v>
          </cell>
          <cell r="D633" t="str">
            <v>F60T8/HO</v>
          </cell>
          <cell r="E633" t="str">
            <v>Fluorescent, (2) 60", T-8 HO lamp, Instant Start Ballast</v>
          </cell>
          <cell r="F633" t="str">
            <v>Elec-Instant Start NLO</v>
          </cell>
          <cell r="G633">
            <v>2</v>
          </cell>
          <cell r="H633">
            <v>55</v>
          </cell>
          <cell r="I633">
            <v>123</v>
          </cell>
        </row>
        <row r="634">
          <cell r="A634" t="str">
            <v>Fluor 60"240Elec-Instant Start NLO</v>
          </cell>
          <cell r="B634" t="str">
            <v>Fluor 60"</v>
          </cell>
          <cell r="C634" t="str">
            <v>F52ILL</v>
          </cell>
          <cell r="D634" t="str">
            <v>F40T8</v>
          </cell>
          <cell r="E634" t="str">
            <v>Fluorescent, (2) 60", T-8 lamp, Instant Start Ballast, NLO (BF:.85-.95)</v>
          </cell>
          <cell r="F634" t="str">
            <v>Elec-Instant Start NLO</v>
          </cell>
          <cell r="G634">
            <v>2</v>
          </cell>
          <cell r="H634">
            <v>40</v>
          </cell>
          <cell r="I634">
            <v>72</v>
          </cell>
        </row>
        <row r="635">
          <cell r="A635" t="str">
            <v>Fluor 60"240Elec-Instant Start NLO-Tandem4</v>
          </cell>
          <cell r="B635" t="str">
            <v>Fluor 60"</v>
          </cell>
          <cell r="C635" t="str">
            <v>F52ILLT4</v>
          </cell>
          <cell r="D635" t="str">
            <v>F40T8</v>
          </cell>
          <cell r="E635" t="str">
            <v>Fluorescent, (2) 60", T-8 lamp, Instant Start Ballast, NLO (BF:.85-.95), Tandem 2 Lamp Ballast</v>
          </cell>
          <cell r="F635" t="str">
            <v>Elec-Instant Start NLO-Tandem4</v>
          </cell>
          <cell r="G635">
            <v>2</v>
          </cell>
          <cell r="H635">
            <v>40</v>
          </cell>
          <cell r="I635">
            <v>67</v>
          </cell>
        </row>
        <row r="636">
          <cell r="A636" t="str">
            <v>Fluor 60"240Elec-Instant Start HLO</v>
          </cell>
          <cell r="B636" t="str">
            <v>Fluor 60"</v>
          </cell>
          <cell r="C636" t="str">
            <v>F52ILL-H</v>
          </cell>
          <cell r="D636" t="str">
            <v>F40T8</v>
          </cell>
          <cell r="E636" t="str">
            <v>Fluorescent, (2) 60", T-8 lamp, Instant Start Ballast, HLO (BF:.96-1.1)</v>
          </cell>
          <cell r="F636" t="str">
            <v>Elec-Instant Start HLO</v>
          </cell>
          <cell r="G636">
            <v>2</v>
          </cell>
          <cell r="H636">
            <v>40</v>
          </cell>
          <cell r="I636">
            <v>80</v>
          </cell>
        </row>
        <row r="637">
          <cell r="A637" t="str">
            <v>Fluor 60"240Elec-Instant Start RLO</v>
          </cell>
          <cell r="B637" t="str">
            <v>Fluor 60"</v>
          </cell>
          <cell r="C637" t="str">
            <v>F52ILL-R</v>
          </cell>
          <cell r="D637" t="str">
            <v>F40T8</v>
          </cell>
          <cell r="E637" t="str">
            <v>Fluorescent, (2) 60", T-8 lamp, Instant Start Ballast, RLO (BF:&lt;.85)</v>
          </cell>
          <cell r="F637" t="str">
            <v>Elec-Instant Start RLO</v>
          </cell>
          <cell r="G637">
            <v>2</v>
          </cell>
          <cell r="H637">
            <v>40</v>
          </cell>
          <cell r="I637">
            <v>73</v>
          </cell>
        </row>
        <row r="638">
          <cell r="A638" t="str">
            <v>Fluor 60"275Mag-EE</v>
          </cell>
          <cell r="B638" t="str">
            <v>Fluor 60"</v>
          </cell>
          <cell r="C638" t="str">
            <v>F52SHE</v>
          </cell>
          <cell r="D638" t="str">
            <v>F60T12/HO</v>
          </cell>
          <cell r="E638" t="str">
            <v>Fluorescent, (2) 60", STD HO lamp</v>
          </cell>
          <cell r="F638" t="str">
            <v>Mag-EE</v>
          </cell>
          <cell r="G638">
            <v>2</v>
          </cell>
          <cell r="H638">
            <v>75</v>
          </cell>
          <cell r="I638">
            <v>176</v>
          </cell>
        </row>
        <row r="639">
          <cell r="A639" t="str">
            <v>Fluor 60"275Elec-Rapid Start NLO</v>
          </cell>
          <cell r="B639" t="str">
            <v>Fluor 60"</v>
          </cell>
          <cell r="C639" t="str">
            <v>F52SHL</v>
          </cell>
          <cell r="D639" t="str">
            <v>F60T12/HO</v>
          </cell>
          <cell r="E639" t="str">
            <v>Fluorescent, (2) 60", STD HO lamp</v>
          </cell>
          <cell r="F639" t="str">
            <v>Elec-Rapid Start NLO</v>
          </cell>
          <cell r="G639">
            <v>2</v>
          </cell>
          <cell r="H639">
            <v>75</v>
          </cell>
          <cell r="I639">
            <v>138</v>
          </cell>
        </row>
        <row r="640">
          <cell r="A640" t="str">
            <v>Fluor 60"275Mag-STD</v>
          </cell>
          <cell r="B640" t="str">
            <v>Fluor 60"</v>
          </cell>
          <cell r="C640" t="str">
            <v>F52SHS</v>
          </cell>
          <cell r="D640" t="str">
            <v>F60T12/HO</v>
          </cell>
          <cell r="E640" t="str">
            <v>Fluorescent, (2) 60", STD HO lamp</v>
          </cell>
          <cell r="F640" t="str">
            <v>Mag-STD</v>
          </cell>
          <cell r="G640">
            <v>2</v>
          </cell>
          <cell r="H640">
            <v>75</v>
          </cell>
          <cell r="I640">
            <v>168</v>
          </cell>
        </row>
        <row r="641">
          <cell r="A641" t="str">
            <v>Fluor 60"250Elec-Rapid Start NLO</v>
          </cell>
          <cell r="B641" t="str">
            <v>Fluor 60"</v>
          </cell>
          <cell r="C641" t="str">
            <v>F52SL</v>
          </cell>
          <cell r="D641" t="str">
            <v>F60T12</v>
          </cell>
          <cell r="E641" t="str">
            <v>Fluorescent, (2) 60", STD lamp</v>
          </cell>
          <cell r="F641" t="str">
            <v>Elec-Rapid Start NLO</v>
          </cell>
          <cell r="G641">
            <v>2</v>
          </cell>
          <cell r="H641">
            <v>50</v>
          </cell>
          <cell r="I641">
            <v>88</v>
          </cell>
        </row>
        <row r="642">
          <cell r="A642" t="str">
            <v>Fluor 60"250Mag-STD</v>
          </cell>
          <cell r="B642" t="str">
            <v>Fluor 60"</v>
          </cell>
          <cell r="C642" t="str">
            <v>F52SS</v>
          </cell>
          <cell r="D642" t="str">
            <v>F60T12</v>
          </cell>
          <cell r="E642" t="str">
            <v>Fluorescent, (2) 60", STD lamp</v>
          </cell>
          <cell r="F642" t="str">
            <v>Mag-STD</v>
          </cell>
          <cell r="G642">
            <v>2</v>
          </cell>
          <cell r="H642">
            <v>50</v>
          </cell>
          <cell r="I642">
            <v>128</v>
          </cell>
        </row>
        <row r="643">
          <cell r="A643" t="str">
            <v>Fluor 60"2135Mag-STD</v>
          </cell>
          <cell r="B643" t="str">
            <v>Fluor 60"</v>
          </cell>
          <cell r="C643" t="str">
            <v>F52SVS</v>
          </cell>
          <cell r="D643" t="str">
            <v>F60T12/VHO</v>
          </cell>
          <cell r="E643" t="str">
            <v>Fluorescent, (2) 60", VHO ES lamp</v>
          </cell>
          <cell r="F643" t="str">
            <v>Mag-STD</v>
          </cell>
          <cell r="G643">
            <v>2</v>
          </cell>
          <cell r="H643">
            <v>135</v>
          </cell>
          <cell r="I643">
            <v>310</v>
          </cell>
        </row>
        <row r="644">
          <cell r="A644" t="str">
            <v>Fluor 60"340Elec-Instant Start NLO</v>
          </cell>
          <cell r="B644" t="str">
            <v>Fluor 60"</v>
          </cell>
          <cell r="C644" t="str">
            <v>F53ILL</v>
          </cell>
          <cell r="D644" t="str">
            <v>F40T8</v>
          </cell>
          <cell r="E644" t="str">
            <v>Fluorescent, (3) 60", T-8 lamp, Instant Start Ballast, NLO (BF:.85-.95)</v>
          </cell>
          <cell r="F644" t="str">
            <v>Elec-Instant Start NLO</v>
          </cell>
          <cell r="G644">
            <v>3</v>
          </cell>
          <cell r="H644">
            <v>40</v>
          </cell>
          <cell r="I644">
            <v>106</v>
          </cell>
        </row>
        <row r="645">
          <cell r="A645" t="str">
            <v>Fluor 60"340Elec-Instant Start HLO</v>
          </cell>
          <cell r="B645" t="str">
            <v>Fluor 60"</v>
          </cell>
          <cell r="C645" t="str">
            <v>F53ILL-H</v>
          </cell>
          <cell r="D645" t="str">
            <v>F40T8</v>
          </cell>
          <cell r="E645" t="str">
            <v>Fluorescent, (3) 60", T-8 lamp, Instant Start Ballast, HLO (BF:.96-1.1)</v>
          </cell>
          <cell r="F645" t="str">
            <v>Elec-Instant Start HLO</v>
          </cell>
          <cell r="G645">
            <v>3</v>
          </cell>
          <cell r="H645">
            <v>40</v>
          </cell>
          <cell r="I645">
            <v>108</v>
          </cell>
        </row>
        <row r="646">
          <cell r="A646" t="str">
            <v>Fluor 60"440Elec-Instant Start NLO</v>
          </cell>
          <cell r="B646" t="str">
            <v>Fluor 60"</v>
          </cell>
          <cell r="C646" t="str">
            <v>F54ILL</v>
          </cell>
          <cell r="D646" t="str">
            <v>F40T8</v>
          </cell>
          <cell r="E646" t="str">
            <v>Fluorescent, (4) 60", T-8 lamp, Instant Start Ballast, NLO (BF:.85-.95)</v>
          </cell>
          <cell r="F646" t="str">
            <v>Elec-Instant Start NLO</v>
          </cell>
          <cell r="G646">
            <v>4</v>
          </cell>
          <cell r="H646">
            <v>40</v>
          </cell>
          <cell r="I646">
            <v>134</v>
          </cell>
        </row>
        <row r="647">
          <cell r="A647" t="str">
            <v>Fluor 60"440Elec-Instant Start HLO</v>
          </cell>
          <cell r="B647" t="str">
            <v>Fluor 60"</v>
          </cell>
          <cell r="C647" t="str">
            <v>F54ILL-H</v>
          </cell>
          <cell r="D647" t="str">
            <v>F40T8</v>
          </cell>
          <cell r="E647" t="str">
            <v>Fluorescent, (4) 60", T-8 lamp, Instant Start Ballast, HLO (BF:.96-1.1)</v>
          </cell>
          <cell r="F647" t="str">
            <v>Elec-Instant Start HLO</v>
          </cell>
          <cell r="G647">
            <v>4</v>
          </cell>
          <cell r="H647">
            <v>40</v>
          </cell>
          <cell r="I647">
            <v>126</v>
          </cell>
        </row>
        <row r="648">
          <cell r="A648" t="str">
            <v>Fluor 60"7135Mag-STD</v>
          </cell>
          <cell r="B648" t="str">
            <v>Fluor 60"</v>
          </cell>
          <cell r="C648" t="str">
            <v>F57SVS</v>
          </cell>
          <cell r="D648" t="str">
            <v>F60T12/VHO</v>
          </cell>
          <cell r="E648" t="str">
            <v>Fluorescent, (7) 60", VHO ES lamp</v>
          </cell>
          <cell r="F648" t="str">
            <v>Mag-STD</v>
          </cell>
          <cell r="G648">
            <v>7</v>
          </cell>
          <cell r="H648">
            <v>135</v>
          </cell>
          <cell r="I648">
            <v>1035</v>
          </cell>
        </row>
        <row r="649">
          <cell r="A649" t="str">
            <v>Fluor 72"165Elec-Instant Start NLO</v>
          </cell>
          <cell r="B649" t="str">
            <v>Fluor 72"</v>
          </cell>
          <cell r="C649" t="str">
            <v>F61ILHL</v>
          </cell>
          <cell r="D649" t="str">
            <v>F72T8/HO</v>
          </cell>
          <cell r="E649" t="str">
            <v>Fluorescent, (1) 72", T-8 HO lamp, Instant Start Ballast</v>
          </cell>
          <cell r="F649" t="str">
            <v>Elec-Instant Start NLO</v>
          </cell>
          <cell r="G649">
            <v>1</v>
          </cell>
          <cell r="H649">
            <v>65</v>
          </cell>
          <cell r="I649">
            <v>121</v>
          </cell>
        </row>
        <row r="650">
          <cell r="A650" t="str">
            <v>Fluor 72"155Elec-Instant Start NLO</v>
          </cell>
          <cell r="B650" t="str">
            <v>Fluor 72"</v>
          </cell>
          <cell r="C650" t="str">
            <v>F61ISL</v>
          </cell>
          <cell r="D650" t="str">
            <v>F72T12</v>
          </cell>
          <cell r="E650" t="str">
            <v>Fluorescent, (1) 72", STD lamp, IS electronic Ballast</v>
          </cell>
          <cell r="F650" t="str">
            <v>Elec-Instant Start NLO</v>
          </cell>
          <cell r="G650">
            <v>1</v>
          </cell>
          <cell r="H650">
            <v>55</v>
          </cell>
          <cell r="I650">
            <v>68</v>
          </cell>
        </row>
        <row r="651">
          <cell r="A651" t="str">
            <v>Fluor 72"155Mag-EE</v>
          </cell>
          <cell r="B651" t="str">
            <v>Fluor 72"</v>
          </cell>
          <cell r="C651" t="str">
            <v>F61SE</v>
          </cell>
          <cell r="D651" t="str">
            <v>F72T12</v>
          </cell>
          <cell r="E651" t="str">
            <v>Fluorescent, (1) 72", STD lamp</v>
          </cell>
          <cell r="F651" t="str">
            <v>Mag-EE</v>
          </cell>
          <cell r="G651">
            <v>1</v>
          </cell>
          <cell r="H651">
            <v>55</v>
          </cell>
          <cell r="I651">
            <v>76</v>
          </cell>
        </row>
        <row r="652">
          <cell r="A652" t="str">
            <v>Fluor 72"185Mag-EE</v>
          </cell>
          <cell r="B652" t="str">
            <v>Fluor 72"</v>
          </cell>
          <cell r="C652" t="str">
            <v>F61SHE</v>
          </cell>
          <cell r="D652" t="str">
            <v>F72T12/HO</v>
          </cell>
          <cell r="E652" t="str">
            <v>Fluorescent, (1) 72", STD HO lamp</v>
          </cell>
          <cell r="F652" t="str">
            <v>Mag-EE</v>
          </cell>
          <cell r="G652">
            <v>1</v>
          </cell>
          <cell r="H652">
            <v>85</v>
          </cell>
          <cell r="I652">
            <v>113</v>
          </cell>
        </row>
        <row r="653">
          <cell r="A653" t="str">
            <v>Fluor 72"185Mag-STD</v>
          </cell>
          <cell r="B653" t="str">
            <v>Fluor 72"</v>
          </cell>
          <cell r="C653" t="str">
            <v>F61SHS</v>
          </cell>
          <cell r="D653" t="str">
            <v>F72T12/HO</v>
          </cell>
          <cell r="E653" t="str">
            <v>Fluorescent, (1) 72", STD HO lamp</v>
          </cell>
          <cell r="F653" t="str">
            <v>Mag-STD</v>
          </cell>
          <cell r="G653">
            <v>1</v>
          </cell>
          <cell r="H653">
            <v>85</v>
          </cell>
          <cell r="I653">
            <v>120</v>
          </cell>
        </row>
        <row r="654">
          <cell r="A654" t="str">
            <v>Fluor 72"155Mag-STD</v>
          </cell>
          <cell r="B654" t="str">
            <v>Fluor 72"</v>
          </cell>
          <cell r="C654" t="str">
            <v>F61SS</v>
          </cell>
          <cell r="D654" t="str">
            <v>F72T12</v>
          </cell>
          <cell r="E654" t="str">
            <v>Fluorescent, (1) 72", STD lamp</v>
          </cell>
          <cell r="F654" t="str">
            <v>Mag-STD</v>
          </cell>
          <cell r="G654">
            <v>1</v>
          </cell>
          <cell r="H654">
            <v>55</v>
          </cell>
          <cell r="I654">
            <v>90</v>
          </cell>
        </row>
        <row r="655">
          <cell r="A655" t="str">
            <v>Fluor 72"1160Mag-STD</v>
          </cell>
          <cell r="B655" t="str">
            <v>Fluor 72"</v>
          </cell>
          <cell r="C655" t="str">
            <v>F61SVS</v>
          </cell>
          <cell r="D655" t="str">
            <v>F72T12/VHO</v>
          </cell>
          <cell r="E655" t="str">
            <v>Fluorescent, (1) 72", VHO lamp</v>
          </cell>
          <cell r="F655" t="str">
            <v>Mag-STD</v>
          </cell>
          <cell r="G655">
            <v>1</v>
          </cell>
          <cell r="H655">
            <v>160</v>
          </cell>
          <cell r="I655">
            <v>180</v>
          </cell>
        </row>
        <row r="656">
          <cell r="A656" t="str">
            <v>Fluor 72"265Elec-Instant Start NLO</v>
          </cell>
          <cell r="B656" t="str">
            <v>Fluor 72"</v>
          </cell>
          <cell r="C656" t="str">
            <v>F62ILHL</v>
          </cell>
          <cell r="D656" t="str">
            <v>F72T8/HO</v>
          </cell>
          <cell r="E656" t="str">
            <v>Fluorescent, (2) 72", T-8 HO lamp, Instant Start Ballast</v>
          </cell>
          <cell r="F656" t="str">
            <v>Elec-Instant Start NLO</v>
          </cell>
          <cell r="G656">
            <v>2</v>
          </cell>
          <cell r="H656">
            <v>65</v>
          </cell>
          <cell r="I656">
            <v>147</v>
          </cell>
        </row>
        <row r="657">
          <cell r="A657" t="str">
            <v>Fluor 72"255Elec-Instant Start NLO</v>
          </cell>
          <cell r="B657" t="str">
            <v>Fluor 72"</v>
          </cell>
          <cell r="C657" t="str">
            <v>F62ISL</v>
          </cell>
          <cell r="D657" t="str">
            <v>F72T12</v>
          </cell>
          <cell r="E657" t="str">
            <v>Fluorescent, (2) 72", STD lamp, Instant Start Electronic Ballast</v>
          </cell>
          <cell r="F657" t="str">
            <v>Elec-Instant Start NLO</v>
          </cell>
          <cell r="G657">
            <v>2</v>
          </cell>
          <cell r="H657">
            <v>55</v>
          </cell>
          <cell r="I657">
            <v>108</v>
          </cell>
        </row>
        <row r="658">
          <cell r="A658" t="str">
            <v>Fluor 72"255Mag-EE</v>
          </cell>
          <cell r="B658" t="str">
            <v>Fluor 72"</v>
          </cell>
          <cell r="C658" t="str">
            <v>F62SE</v>
          </cell>
          <cell r="D658" t="str">
            <v>F72T12</v>
          </cell>
          <cell r="E658" t="str">
            <v>Fluorescent, (2) 72", STD lamp</v>
          </cell>
          <cell r="F658" t="str">
            <v>Mag-EE</v>
          </cell>
          <cell r="G658">
            <v>2</v>
          </cell>
          <cell r="H658">
            <v>55</v>
          </cell>
          <cell r="I658">
            <v>122</v>
          </cell>
        </row>
        <row r="659">
          <cell r="A659" t="str">
            <v>Fluor 72"285Mag-EE</v>
          </cell>
          <cell r="B659" t="str">
            <v>Fluor 72"</v>
          </cell>
          <cell r="C659" t="str">
            <v>F62SHE</v>
          </cell>
          <cell r="D659" t="str">
            <v>F72T12/HO</v>
          </cell>
          <cell r="E659" t="str">
            <v>Fluorescent, (2) 72", STD HO lamp</v>
          </cell>
          <cell r="F659" t="str">
            <v>Mag-EE</v>
          </cell>
          <cell r="G659">
            <v>2</v>
          </cell>
          <cell r="H659">
            <v>85</v>
          </cell>
          <cell r="I659">
            <v>194</v>
          </cell>
        </row>
        <row r="660">
          <cell r="A660" t="str">
            <v>Fluor 72"285Mag-STD</v>
          </cell>
          <cell r="B660" t="str">
            <v>Fluor 72"</v>
          </cell>
          <cell r="C660" t="str">
            <v>F62SHS</v>
          </cell>
          <cell r="D660" t="str">
            <v>F72T12/HO</v>
          </cell>
          <cell r="E660" t="str">
            <v>Fluorescent, (2) 72", STD HO lamp</v>
          </cell>
          <cell r="F660" t="str">
            <v>Mag-STD</v>
          </cell>
          <cell r="G660">
            <v>2</v>
          </cell>
          <cell r="H660">
            <v>85</v>
          </cell>
          <cell r="I660">
            <v>220</v>
          </cell>
        </row>
        <row r="661">
          <cell r="A661" t="str">
            <v>Fluor 72"255Elec-Rapid Start NLO</v>
          </cell>
          <cell r="B661" t="str">
            <v>Fluor 72"</v>
          </cell>
          <cell r="C661" t="str">
            <v>F62SL</v>
          </cell>
          <cell r="D661" t="str">
            <v>F72T12</v>
          </cell>
          <cell r="E661" t="str">
            <v>Fluorescent, (2) 72", STD lamp</v>
          </cell>
          <cell r="F661" t="str">
            <v>Elec-Rapid Start NLO</v>
          </cell>
          <cell r="G661">
            <v>2</v>
          </cell>
          <cell r="H661">
            <v>55</v>
          </cell>
          <cell r="I661">
            <v>108</v>
          </cell>
        </row>
        <row r="662">
          <cell r="A662" t="str">
            <v>Fluor 72"255Mag-STD</v>
          </cell>
          <cell r="B662" t="str">
            <v>Fluor 72"</v>
          </cell>
          <cell r="C662" t="str">
            <v>F62SS</v>
          </cell>
          <cell r="D662" t="str">
            <v>F72T12</v>
          </cell>
          <cell r="E662" t="str">
            <v>Fluorescent, (2) 72", STD lamp</v>
          </cell>
          <cell r="F662" t="str">
            <v>Mag-STD</v>
          </cell>
          <cell r="G662">
            <v>2</v>
          </cell>
          <cell r="H662">
            <v>55</v>
          </cell>
          <cell r="I662">
            <v>145</v>
          </cell>
        </row>
        <row r="663">
          <cell r="A663" t="str">
            <v>Fluor 72"2160Mag-STD</v>
          </cell>
          <cell r="B663" t="str">
            <v>Fluor 72"</v>
          </cell>
          <cell r="C663" t="str">
            <v>F62SVS</v>
          </cell>
          <cell r="D663" t="str">
            <v>F72T12/VHO</v>
          </cell>
          <cell r="E663" t="str">
            <v>Fluorescent, (2) 72", VHO lamp</v>
          </cell>
          <cell r="F663" t="str">
            <v>Mag-STD</v>
          </cell>
          <cell r="G663">
            <v>2</v>
          </cell>
          <cell r="H663">
            <v>160</v>
          </cell>
          <cell r="I663">
            <v>330</v>
          </cell>
        </row>
        <row r="664">
          <cell r="A664" t="str">
            <v>Fluor 72"355Elec-Instant Start NLO</v>
          </cell>
          <cell r="B664" t="str">
            <v>Fluor 72"</v>
          </cell>
          <cell r="C664" t="str">
            <v>F63ISL</v>
          </cell>
          <cell r="D664" t="str">
            <v>F72T12</v>
          </cell>
          <cell r="E664" t="str">
            <v>Fluorescent, (3) 72", STD lamp, Instant Start Electronic Ballast</v>
          </cell>
          <cell r="F664" t="str">
            <v>Elec-Instant Start NLO</v>
          </cell>
          <cell r="G664">
            <v>3</v>
          </cell>
          <cell r="H664">
            <v>55</v>
          </cell>
          <cell r="I664">
            <v>176</v>
          </cell>
        </row>
        <row r="665">
          <cell r="A665" t="str">
            <v>Fluor 72"355Mag-STD</v>
          </cell>
          <cell r="B665" t="str">
            <v>Fluor 72"</v>
          </cell>
          <cell r="C665" t="str">
            <v>F63SS</v>
          </cell>
          <cell r="D665" t="str">
            <v>F72T12</v>
          </cell>
          <cell r="E665" t="str">
            <v>Fluorescent, (3) 72", STD lamp</v>
          </cell>
          <cell r="F665" t="str">
            <v>Mag-STD</v>
          </cell>
          <cell r="G665">
            <v>3</v>
          </cell>
          <cell r="H665">
            <v>55</v>
          </cell>
          <cell r="I665">
            <v>202</v>
          </cell>
        </row>
        <row r="666">
          <cell r="A666" t="str">
            <v>Fluor 72"455Elec-Instant Start NLO</v>
          </cell>
          <cell r="B666" t="str">
            <v>Fluor 72"</v>
          </cell>
          <cell r="C666" t="str">
            <v>F64ISL</v>
          </cell>
          <cell r="D666" t="str">
            <v>F72T12</v>
          </cell>
          <cell r="E666" t="str">
            <v>Fluorescent, (4) 72", STD lamp, Instant Start Electronic Ballast</v>
          </cell>
          <cell r="F666" t="str">
            <v>Elec-Instant Start NLO</v>
          </cell>
          <cell r="G666">
            <v>4</v>
          </cell>
          <cell r="H666">
            <v>55</v>
          </cell>
          <cell r="I666">
            <v>216</v>
          </cell>
        </row>
        <row r="667">
          <cell r="A667" t="str">
            <v>Fluor 72"455Mag-EE</v>
          </cell>
          <cell r="B667" t="str">
            <v>Fluor 72"</v>
          </cell>
          <cell r="C667" t="str">
            <v>F64SE</v>
          </cell>
          <cell r="D667" t="str">
            <v>F72T12</v>
          </cell>
          <cell r="E667" t="str">
            <v>Fluorescent, (4) 72", STD lamp</v>
          </cell>
          <cell r="F667" t="str">
            <v>Mag-EE</v>
          </cell>
          <cell r="G667">
            <v>4</v>
          </cell>
          <cell r="H667">
            <v>55</v>
          </cell>
          <cell r="I667">
            <v>230</v>
          </cell>
        </row>
        <row r="668">
          <cell r="A668" t="str">
            <v>Fluor 72"485Mag-EE</v>
          </cell>
          <cell r="B668" t="str">
            <v>Fluor 72"</v>
          </cell>
          <cell r="C668" t="str">
            <v>F64SHE</v>
          </cell>
          <cell r="D668" t="str">
            <v>F72T12/HO</v>
          </cell>
          <cell r="E668" t="str">
            <v>Fluorescent, (4) 72", STD HO lamp</v>
          </cell>
          <cell r="F668" t="str">
            <v>Mag-EE</v>
          </cell>
          <cell r="G668">
            <v>4</v>
          </cell>
          <cell r="H668">
            <v>85</v>
          </cell>
          <cell r="I668">
            <v>388</v>
          </cell>
        </row>
        <row r="669">
          <cell r="A669" t="str">
            <v>Fluor 72"455Mag-STD</v>
          </cell>
          <cell r="B669" t="str">
            <v>Fluor 72"</v>
          </cell>
          <cell r="C669" t="str">
            <v>F64SS</v>
          </cell>
          <cell r="D669" t="str">
            <v>F72T12</v>
          </cell>
          <cell r="E669" t="str">
            <v>Fluorescent, (4) 72", STD lamp</v>
          </cell>
          <cell r="F669" t="str">
            <v>Mag-STD</v>
          </cell>
          <cell r="G669">
            <v>4</v>
          </cell>
          <cell r="H669">
            <v>55</v>
          </cell>
          <cell r="I669">
            <v>244</v>
          </cell>
        </row>
        <row r="670">
          <cell r="A670" t="str">
            <v>Fluor 96"160Mag-EE</v>
          </cell>
          <cell r="B670" t="str">
            <v>Fluor 96"</v>
          </cell>
          <cell r="C670" t="str">
            <v>F81EE</v>
          </cell>
          <cell r="D670" t="str">
            <v>F96T12/ES</v>
          </cell>
          <cell r="E670" t="str">
            <v>Fluorescent, (1) 96", ES lamp</v>
          </cell>
          <cell r="F670" t="str">
            <v>Mag-EE</v>
          </cell>
          <cell r="G670">
            <v>1</v>
          </cell>
          <cell r="H670">
            <v>60</v>
          </cell>
          <cell r="I670">
            <v>62</v>
          </cell>
        </row>
        <row r="671">
          <cell r="A671" t="str">
            <v>Fluor 96"160Mag-EE</v>
          </cell>
          <cell r="B671" t="str">
            <v>Fluor 96"</v>
          </cell>
          <cell r="C671" t="str">
            <v>F81EE/T2</v>
          </cell>
          <cell r="D671" t="str">
            <v>F96T12/ES</v>
          </cell>
          <cell r="E671" t="str">
            <v>Fluorescent, (1) 96", ES lamp, tandem to 2-lamp Ballast</v>
          </cell>
          <cell r="F671" t="str">
            <v>Mag-EE</v>
          </cell>
          <cell r="G671">
            <v>1</v>
          </cell>
          <cell r="H671">
            <v>60</v>
          </cell>
          <cell r="I671">
            <v>62</v>
          </cell>
        </row>
        <row r="672">
          <cell r="A672" t="str">
            <v>Fluor 96"195Elec-Rapid Start NLO</v>
          </cell>
          <cell r="B672" t="str">
            <v>Fluor 96"</v>
          </cell>
          <cell r="C672" t="str">
            <v>F81EHL</v>
          </cell>
          <cell r="D672" t="str">
            <v>F96T12/HO/ES</v>
          </cell>
          <cell r="E672" t="str">
            <v>Fluorescent, (1) 96", ES HO lamp</v>
          </cell>
          <cell r="F672" t="str">
            <v>Elec-Rapid Start NLO</v>
          </cell>
          <cell r="G672">
            <v>1</v>
          </cell>
          <cell r="H672">
            <v>95</v>
          </cell>
          <cell r="I672">
            <v>80</v>
          </cell>
        </row>
        <row r="673">
          <cell r="A673" t="str">
            <v>Fluor 96"195Elec-Rapid Start NLO-Tandem</v>
          </cell>
          <cell r="B673" t="str">
            <v>Fluor 96"</v>
          </cell>
          <cell r="C673" t="str">
            <v>F81EHLT2</v>
          </cell>
          <cell r="D673" t="str">
            <v>F96T12/HO/ES</v>
          </cell>
          <cell r="E673" t="str">
            <v>Fluorescent, (1) 96", ES HO lamp, Rapid Start Ballast, NLO (BF:.85-.95), Tandem 2 Lamp Ballast</v>
          </cell>
          <cell r="F673" t="str">
            <v>Elec-Rapid Start NLO-Tandem</v>
          </cell>
          <cell r="G673">
            <v>1</v>
          </cell>
          <cell r="H673">
            <v>95</v>
          </cell>
          <cell r="I673">
            <v>85</v>
          </cell>
        </row>
        <row r="674">
          <cell r="A674" t="str">
            <v>Fluor 96"195Mag-STD</v>
          </cell>
          <cell r="B674" t="str">
            <v>Fluor 96"</v>
          </cell>
          <cell r="C674" t="str">
            <v>F81EHS</v>
          </cell>
          <cell r="D674" t="str">
            <v>F96T12/HO/ES</v>
          </cell>
          <cell r="E674" t="str">
            <v>Fluorescent, (1) 96", ES HO lamp</v>
          </cell>
          <cell r="F674" t="str">
            <v>Mag-STD</v>
          </cell>
          <cell r="G674" t="str">
            <v>1</v>
          </cell>
          <cell r="H674" t="str">
            <v>95</v>
          </cell>
          <cell r="I674">
            <v>125</v>
          </cell>
        </row>
        <row r="675">
          <cell r="A675" t="str">
            <v>Fluor 96"160Elec-Rapid Start NLO</v>
          </cell>
          <cell r="B675" t="str">
            <v>Fluor 96"</v>
          </cell>
          <cell r="C675" t="str">
            <v>F81EL</v>
          </cell>
          <cell r="D675" t="str">
            <v>F96T12/ES</v>
          </cell>
          <cell r="E675" t="str">
            <v>Fluorescent, (1) 96", ES lamp</v>
          </cell>
          <cell r="F675" t="str">
            <v>Elec-Rapid Start NLO</v>
          </cell>
          <cell r="G675">
            <v>1</v>
          </cell>
          <cell r="H675">
            <v>60</v>
          </cell>
          <cell r="I675">
            <v>60</v>
          </cell>
        </row>
        <row r="676">
          <cell r="A676" t="str">
            <v>Fluor 96"160Elec-Rapid Start NLO-Tandem</v>
          </cell>
          <cell r="B676" t="str">
            <v>Fluor 96"</v>
          </cell>
          <cell r="C676" t="str">
            <v>F81ELT2</v>
          </cell>
          <cell r="D676" t="str">
            <v>F96T12/ES</v>
          </cell>
          <cell r="E676" t="str">
            <v>Fluorescent, (1) 96", ES lamp, Rapid Start Ballast, NLO (BF:.85-.95), Tandem 2 Lamp Ballast</v>
          </cell>
          <cell r="F676" t="str">
            <v>Elec-Rapid Start NLO-Tandem</v>
          </cell>
          <cell r="G676">
            <v>1</v>
          </cell>
          <cell r="H676">
            <v>60</v>
          </cell>
          <cell r="I676">
            <v>55</v>
          </cell>
        </row>
        <row r="677">
          <cell r="A677" t="str">
            <v>Fluor 96"160Mag-STD</v>
          </cell>
          <cell r="B677" t="str">
            <v>Fluor 96"</v>
          </cell>
          <cell r="C677" t="str">
            <v>F81ES</v>
          </cell>
          <cell r="D677" t="str">
            <v>F96T12/ES</v>
          </cell>
          <cell r="E677" t="str">
            <v>Fluorescent, (1) 96", ES lamp</v>
          </cell>
          <cell r="F677" t="str">
            <v>Mag-STD</v>
          </cell>
          <cell r="G677">
            <v>1</v>
          </cell>
          <cell r="H677">
            <v>60</v>
          </cell>
          <cell r="I677">
            <v>83</v>
          </cell>
        </row>
        <row r="678">
          <cell r="A678" t="str">
            <v>Fluor 96"160Mag-STD</v>
          </cell>
          <cell r="B678" t="str">
            <v>Fluor 96"</v>
          </cell>
          <cell r="C678" t="str">
            <v>F81ES/T2</v>
          </cell>
          <cell r="D678" t="str">
            <v>F96T12/ES</v>
          </cell>
          <cell r="E678" t="str">
            <v>Fluorescent, (1) 96", ES lamp, tandem to 2-lamp Ballast</v>
          </cell>
          <cell r="F678" t="str">
            <v>Mag-STD</v>
          </cell>
          <cell r="G678">
            <v>1</v>
          </cell>
          <cell r="H678">
            <v>60</v>
          </cell>
          <cell r="I678">
            <v>64</v>
          </cell>
        </row>
        <row r="679">
          <cell r="A679" t="str">
            <v>Fluor 96"1185Mag-STD</v>
          </cell>
          <cell r="B679" t="str">
            <v>Fluor 96"</v>
          </cell>
          <cell r="C679" t="str">
            <v>F81EVS</v>
          </cell>
          <cell r="D679" t="str">
            <v>F96T12/VHO/ES</v>
          </cell>
          <cell r="E679" t="str">
            <v>Fluorescent, (1) 96", ES VHO lamp</v>
          </cell>
          <cell r="F679" t="str">
            <v>Mag-STD</v>
          </cell>
          <cell r="G679">
            <v>1</v>
          </cell>
          <cell r="H679">
            <v>185</v>
          </cell>
          <cell r="I679">
            <v>200</v>
          </cell>
        </row>
        <row r="680">
          <cell r="A680" t="str">
            <v>Fluor 96"159Elec-Instant Start NLO</v>
          </cell>
          <cell r="B680" t="str">
            <v>Fluor 96"</v>
          </cell>
          <cell r="C680" t="str">
            <v>F81ILL</v>
          </cell>
          <cell r="D680" t="str">
            <v>F96T8</v>
          </cell>
          <cell r="E680" t="str">
            <v>Fluorescent, (1) 96", T-8 lamp, Instant Start Ballast, NLO (BF:.85-.95)</v>
          </cell>
          <cell r="F680" t="str">
            <v>Elec-Instant Start NLO</v>
          </cell>
          <cell r="G680">
            <v>1</v>
          </cell>
          <cell r="H680">
            <v>59</v>
          </cell>
          <cell r="I680">
            <v>58</v>
          </cell>
        </row>
        <row r="681">
          <cell r="A681" t="str">
            <v>Fluor 96"159Elec-Instant Start NLO-Tandem</v>
          </cell>
          <cell r="B681" t="str">
            <v>Fluor 96"</v>
          </cell>
          <cell r="C681" t="str">
            <v>F81ILLT2</v>
          </cell>
          <cell r="D681" t="str">
            <v>F96T8</v>
          </cell>
          <cell r="E681" t="str">
            <v>Fluorescent, (1) 96", T-8 lamp, Instant Start Ballast, NLO (BF:.85-.95), Tandem 2 Lamp Ballast</v>
          </cell>
          <cell r="F681" t="str">
            <v>Elec-Instant Start NLO-Tandem</v>
          </cell>
          <cell r="G681">
            <v>1</v>
          </cell>
          <cell r="H681">
            <v>59</v>
          </cell>
          <cell r="I681">
            <v>55</v>
          </cell>
        </row>
        <row r="682">
          <cell r="A682" t="str">
            <v>Fluor 96"159Elec-Instant Start RLO-Tandem</v>
          </cell>
          <cell r="B682" t="str">
            <v>Fluor 96"</v>
          </cell>
          <cell r="C682" t="str">
            <v>F81ILT2R</v>
          </cell>
          <cell r="D682" t="str">
            <v>F96T8</v>
          </cell>
          <cell r="E682" t="str">
            <v>Fluorescent, (1) 96", T-8 lamp, Instant Start Ballast, RLO (BF:&lt;.85), Tandem 2 Lamp Ballast</v>
          </cell>
          <cell r="F682" t="str">
            <v>Elec-Instant Start RLO-Tandem</v>
          </cell>
          <cell r="G682">
            <v>1</v>
          </cell>
          <cell r="H682">
            <v>59</v>
          </cell>
          <cell r="I682">
            <v>49</v>
          </cell>
        </row>
        <row r="683">
          <cell r="A683" t="str">
            <v>Fluor 96"159Elec-Instant Start HLO</v>
          </cell>
          <cell r="B683" t="str">
            <v>Fluor 96"</v>
          </cell>
          <cell r="C683" t="str">
            <v>F81ILL-H</v>
          </cell>
          <cell r="D683" t="str">
            <v>F96T8</v>
          </cell>
          <cell r="E683" t="str">
            <v>Fluorescent, (1) 96", T-8 lamp, Instant Start Ballast, HLO (BF:.96-1.1)</v>
          </cell>
          <cell r="F683" t="str">
            <v>Elec-Instant Start HLO</v>
          </cell>
          <cell r="G683">
            <v>1</v>
          </cell>
          <cell r="H683">
            <v>59</v>
          </cell>
          <cell r="I683">
            <v>68</v>
          </cell>
        </row>
        <row r="684">
          <cell r="A684" t="str">
            <v>Fluor 96"159Elec-Instant Start RLO</v>
          </cell>
          <cell r="B684" t="str">
            <v>Fluor 96"</v>
          </cell>
          <cell r="C684" t="str">
            <v>F81ILL-R</v>
          </cell>
          <cell r="D684" t="str">
            <v>F96T8</v>
          </cell>
          <cell r="E684" t="str">
            <v>Fluorescent, (1) 96", T-8 lamp, Instant Start Ballast, RLO (BF:&lt;.85)</v>
          </cell>
          <cell r="F684" t="str">
            <v>Elec-Instant Start RLO</v>
          </cell>
          <cell r="G684">
            <v>1</v>
          </cell>
          <cell r="H684">
            <v>59</v>
          </cell>
          <cell r="I684">
            <v>57</v>
          </cell>
        </row>
        <row r="685">
          <cell r="A685" t="str">
            <v>Fluor 96"159Elec-Instant Start VHLO</v>
          </cell>
          <cell r="B685" t="str">
            <v>Fluor 96"</v>
          </cell>
          <cell r="C685" t="str">
            <v>F81ILL-V</v>
          </cell>
          <cell r="D685" t="str">
            <v>F96T8</v>
          </cell>
          <cell r="E685" t="str">
            <v>Fluorescent, (1) 96", T-8 lamp, Instant Start Ballast, VHLO (BF:&gt;1.1)</v>
          </cell>
          <cell r="F685" t="str">
            <v>Elec-Instant Start VHLO</v>
          </cell>
          <cell r="G685">
            <v>1</v>
          </cell>
          <cell r="H685">
            <v>59</v>
          </cell>
          <cell r="I685">
            <v>71</v>
          </cell>
        </row>
        <row r="686">
          <cell r="A686" t="str">
            <v>Fluor 96"186Elec-Rapid Start NLO</v>
          </cell>
          <cell r="B686" t="str">
            <v>Fluor 96"</v>
          </cell>
          <cell r="C686" t="str">
            <v>F81LHL</v>
          </cell>
          <cell r="D686" t="str">
            <v>F96T8/HO</v>
          </cell>
          <cell r="E686" t="str">
            <v>Fluorescent, (1) 96", T-8 HO lamp</v>
          </cell>
          <cell r="F686" t="str">
            <v>Elec-Rapid Start NLO</v>
          </cell>
          <cell r="G686">
            <v>1</v>
          </cell>
          <cell r="H686">
            <v>86</v>
          </cell>
          <cell r="I686">
            <v>85</v>
          </cell>
        </row>
        <row r="687">
          <cell r="A687" t="str">
            <v>Fluor 96"186Elec-Rapid Start NLO-Tandem</v>
          </cell>
          <cell r="B687" t="str">
            <v>Fluor 96"</v>
          </cell>
          <cell r="C687" t="str">
            <v>F81LHLT2</v>
          </cell>
          <cell r="D687" t="str">
            <v>F96T8/HO</v>
          </cell>
          <cell r="E687" t="str">
            <v>Fluorescent, (1) 96", T-8 HO lamp, tandem wired to 2-lamp ballast</v>
          </cell>
          <cell r="F687" t="str">
            <v>Elec-Rapid Start NLO-Tandem</v>
          </cell>
          <cell r="G687">
            <v>1</v>
          </cell>
          <cell r="H687">
            <v>86</v>
          </cell>
          <cell r="I687">
            <v>80</v>
          </cell>
        </row>
        <row r="688">
          <cell r="A688" t="str">
            <v>Fluor 96"175Mag-EE</v>
          </cell>
          <cell r="B688" t="str">
            <v>Fluor 96"</v>
          </cell>
          <cell r="C688" t="str">
            <v>F81SE</v>
          </cell>
          <cell r="D688" t="str">
            <v>F96T12</v>
          </cell>
          <cell r="E688" t="str">
            <v>Fluorescent, (1) 96", STD lamp</v>
          </cell>
          <cell r="F688" t="str">
            <v>Mag-EE</v>
          </cell>
          <cell r="G688">
            <v>1</v>
          </cell>
          <cell r="H688">
            <v>75</v>
          </cell>
          <cell r="I688">
            <v>91</v>
          </cell>
        </row>
        <row r="689">
          <cell r="A689" t="str">
            <v>Fluor 96"1110Mag-EE</v>
          </cell>
          <cell r="B689" t="str">
            <v>Fluor 96"</v>
          </cell>
          <cell r="C689" t="str">
            <v>F81SHE</v>
          </cell>
          <cell r="D689" t="str">
            <v>F96T12/HO</v>
          </cell>
          <cell r="E689" t="str">
            <v>Fluorescent, (1) 96", STD HO lamp</v>
          </cell>
          <cell r="F689" t="str">
            <v>Mag-EE</v>
          </cell>
          <cell r="G689">
            <v>1</v>
          </cell>
          <cell r="H689">
            <v>110</v>
          </cell>
          <cell r="I689">
            <v>132</v>
          </cell>
        </row>
        <row r="690">
          <cell r="A690" t="str">
            <v>Fluor 96"1110Elec-Rapid Start NLO-Tandem</v>
          </cell>
          <cell r="B690" t="str">
            <v>Fluor 96"</v>
          </cell>
          <cell r="C690" t="str">
            <v>F81SHLT2</v>
          </cell>
          <cell r="D690" t="str">
            <v>F96T12/HO</v>
          </cell>
          <cell r="E690" t="str">
            <v>Fluorescent, (1) 96", STD HO lamp, Rapid Start Ballast, NLO (BF:.85-.95), Tandem 2 Lamp Ballast</v>
          </cell>
          <cell r="F690" t="str">
            <v>Elec-Rapid Start NLO-Tandem</v>
          </cell>
          <cell r="G690">
            <v>1</v>
          </cell>
          <cell r="H690">
            <v>110</v>
          </cell>
          <cell r="I690">
            <v>98</v>
          </cell>
        </row>
        <row r="691">
          <cell r="A691" t="str">
            <v>Fluor 96"1110Mag-STD</v>
          </cell>
          <cell r="B691" t="str">
            <v>Fluor 96"</v>
          </cell>
          <cell r="C691" t="str">
            <v>F81SHS</v>
          </cell>
          <cell r="D691" t="str">
            <v>F96T12/HO</v>
          </cell>
          <cell r="E691" t="str">
            <v>Fluorescent, (1) 96", STD HO lamp</v>
          </cell>
          <cell r="F691" t="str">
            <v>Mag-STD</v>
          </cell>
          <cell r="G691">
            <v>1</v>
          </cell>
          <cell r="H691">
            <v>110</v>
          </cell>
          <cell r="I691">
            <v>145</v>
          </cell>
        </row>
        <row r="692">
          <cell r="A692" t="str">
            <v>Fluor 96"175Elec-Rapid Start NLO</v>
          </cell>
          <cell r="B692" t="str">
            <v>Fluor 96"</v>
          </cell>
          <cell r="C692" t="str">
            <v>F81SL</v>
          </cell>
          <cell r="D692" t="str">
            <v>F96T12</v>
          </cell>
          <cell r="E692" t="str">
            <v>Fluorescent, (1) 96", STD lamp, Rapid Start Ballast, NLO (BF:.85-.95)</v>
          </cell>
          <cell r="F692" t="str">
            <v>Elec-Rapid Start NLO</v>
          </cell>
          <cell r="G692">
            <v>1</v>
          </cell>
          <cell r="H692">
            <v>75</v>
          </cell>
          <cell r="I692">
            <v>70</v>
          </cell>
        </row>
        <row r="693">
          <cell r="A693" t="str">
            <v>Fluor 96"175Elec-Rapid Start NLO-Tandem</v>
          </cell>
          <cell r="B693" t="str">
            <v>Fluor 96"</v>
          </cell>
          <cell r="C693" t="str">
            <v>F81SLT2</v>
          </cell>
          <cell r="D693" t="str">
            <v>F96T12</v>
          </cell>
          <cell r="E693" t="str">
            <v>Fluorescent, (1) 96", STD lamp, Rapid Start Ballast, NLO (BF:.85-.95), Tandem 2 Lamp Ballast</v>
          </cell>
          <cell r="F693" t="str">
            <v>Elec-Rapid Start NLO-Tandem</v>
          </cell>
          <cell r="G693">
            <v>1</v>
          </cell>
          <cell r="H693">
            <v>75</v>
          </cell>
          <cell r="I693">
            <v>67</v>
          </cell>
        </row>
        <row r="694">
          <cell r="A694" t="str">
            <v>Fluor 96"175Mag-STD</v>
          </cell>
          <cell r="B694" t="str">
            <v>Fluor 96"</v>
          </cell>
          <cell r="C694" t="str">
            <v>F81SS</v>
          </cell>
          <cell r="D694" t="str">
            <v>F96T12</v>
          </cell>
          <cell r="E694" t="str">
            <v>Fluorescent, (1) 96", STD lamp</v>
          </cell>
          <cell r="F694" t="str">
            <v>Mag-STD</v>
          </cell>
          <cell r="G694">
            <v>1</v>
          </cell>
          <cell r="H694">
            <v>75</v>
          </cell>
          <cell r="I694">
            <v>100</v>
          </cell>
        </row>
        <row r="695">
          <cell r="A695" t="str">
            <v>Fluor 96"1215Mag-STD</v>
          </cell>
          <cell r="B695" t="str">
            <v>Fluor 96"</v>
          </cell>
          <cell r="C695" t="str">
            <v>F81SVS</v>
          </cell>
          <cell r="D695" t="str">
            <v>F96T12/VHO</v>
          </cell>
          <cell r="E695" t="str">
            <v>Fluorescent, (1) 96", STD VHO lamp</v>
          </cell>
          <cell r="F695" t="str">
            <v>Mag-STD</v>
          </cell>
          <cell r="G695">
            <v>1</v>
          </cell>
          <cell r="H695">
            <v>215</v>
          </cell>
          <cell r="I695">
            <v>230</v>
          </cell>
        </row>
        <row r="696">
          <cell r="A696" t="str">
            <v>Fluor 96"260Mag-EE</v>
          </cell>
          <cell r="B696" t="str">
            <v>Fluor 96"</v>
          </cell>
          <cell r="C696" t="str">
            <v>F82EE</v>
          </cell>
          <cell r="D696" t="str">
            <v>F96T12/ES</v>
          </cell>
          <cell r="E696" t="str">
            <v>Fluorescent, (2) 96", ES lamp</v>
          </cell>
          <cell r="F696" t="str">
            <v>Mag-EE</v>
          </cell>
          <cell r="G696">
            <v>2</v>
          </cell>
          <cell r="H696">
            <v>60</v>
          </cell>
          <cell r="I696">
            <v>123</v>
          </cell>
        </row>
        <row r="697">
          <cell r="A697" t="str">
            <v>Fluor 96"295Mag-EE</v>
          </cell>
          <cell r="B697" t="str">
            <v>Fluor 96"</v>
          </cell>
          <cell r="C697" t="str">
            <v>F82EHE</v>
          </cell>
          <cell r="D697" t="str">
            <v>F96T12/HO/ES</v>
          </cell>
          <cell r="E697" t="str">
            <v>Fluorescent, (2) 96", ES HO lamp</v>
          </cell>
          <cell r="F697" t="str">
            <v>Mag-EE</v>
          </cell>
          <cell r="G697">
            <v>2</v>
          </cell>
          <cell r="H697">
            <v>95</v>
          </cell>
          <cell r="I697">
            <v>207</v>
          </cell>
        </row>
        <row r="698">
          <cell r="A698" t="str">
            <v>Fluor 96"295Elec-Rapid Start NLO</v>
          </cell>
          <cell r="B698" t="str">
            <v>Fluor 96"</v>
          </cell>
          <cell r="C698" t="str">
            <v>F82EHL</v>
          </cell>
          <cell r="D698" t="str">
            <v>F96T12/HO/ES</v>
          </cell>
          <cell r="E698" t="str">
            <v>Fluorescent, (2) 96", ES HO lamp</v>
          </cell>
          <cell r="F698" t="str">
            <v>Elec-Rapid Start NLO</v>
          </cell>
          <cell r="G698">
            <v>2</v>
          </cell>
          <cell r="H698">
            <v>95</v>
          </cell>
          <cell r="I698">
            <v>170</v>
          </cell>
        </row>
        <row r="699">
          <cell r="A699" t="str">
            <v>Fluor 96"295Mag-STD</v>
          </cell>
          <cell r="B699" t="str">
            <v>Fluor 96"</v>
          </cell>
          <cell r="C699" t="str">
            <v>F82EHS</v>
          </cell>
          <cell r="D699" t="str">
            <v>F96T12/HO/ES</v>
          </cell>
          <cell r="E699" t="str">
            <v>Fluorescent, (2) 96", ES HO lamp</v>
          </cell>
          <cell r="F699" t="str">
            <v>Mag-STD</v>
          </cell>
          <cell r="G699">
            <v>2</v>
          </cell>
          <cell r="H699">
            <v>95</v>
          </cell>
          <cell r="I699">
            <v>227</v>
          </cell>
        </row>
        <row r="700">
          <cell r="A700" t="str">
            <v>Fluor 96"260Elec-Rapid Start NLO</v>
          </cell>
          <cell r="B700" t="str">
            <v>Fluor 96"</v>
          </cell>
          <cell r="C700" t="str">
            <v>F82EL</v>
          </cell>
          <cell r="D700" t="str">
            <v>F96T12/ES</v>
          </cell>
          <cell r="E700" t="str">
            <v>Fluorescent, (2) 96", ES lamp</v>
          </cell>
          <cell r="F700" t="str">
            <v>Elec-Rapid Start NLO</v>
          </cell>
          <cell r="G700">
            <v>2</v>
          </cell>
          <cell r="H700">
            <v>60</v>
          </cell>
          <cell r="I700">
            <v>110</v>
          </cell>
        </row>
        <row r="701">
          <cell r="A701" t="str">
            <v>Fluor 96"260Mag-STD</v>
          </cell>
          <cell r="B701" t="str">
            <v>Fluor 96"</v>
          </cell>
          <cell r="C701" t="str">
            <v>F82ES</v>
          </cell>
          <cell r="D701" t="str">
            <v>F96T12/ES</v>
          </cell>
          <cell r="E701" t="str">
            <v>Fluorescent, (2) 96", ES lamp</v>
          </cell>
          <cell r="F701" t="str">
            <v>Mag-STD</v>
          </cell>
          <cell r="G701">
            <v>2</v>
          </cell>
          <cell r="H701">
            <v>60</v>
          </cell>
          <cell r="I701">
            <v>138</v>
          </cell>
        </row>
        <row r="702">
          <cell r="A702" t="str">
            <v>Fluor 96"2185Mag-STD</v>
          </cell>
          <cell r="B702" t="str">
            <v>Fluor 96"</v>
          </cell>
          <cell r="C702" t="str">
            <v>F82EVS</v>
          </cell>
          <cell r="D702" t="str">
            <v>F96T12/VHO/ES</v>
          </cell>
          <cell r="E702" t="str">
            <v>Fluorescent, (2) 96", ES VHO lamp</v>
          </cell>
          <cell r="F702" t="str">
            <v>Mag-STD</v>
          </cell>
          <cell r="G702">
            <v>2</v>
          </cell>
          <cell r="H702">
            <v>185</v>
          </cell>
          <cell r="I702">
            <v>390</v>
          </cell>
        </row>
        <row r="703">
          <cell r="A703" t="str">
            <v>Fluor 96"259Elec-Instant Start NLO</v>
          </cell>
          <cell r="B703" t="str">
            <v>Fluor 96"</v>
          </cell>
          <cell r="C703" t="str">
            <v>F82ILL</v>
          </cell>
          <cell r="D703" t="str">
            <v>F96T8</v>
          </cell>
          <cell r="E703" t="str">
            <v>Fluorescent, (2) 96", T-8 lamp, Instant Start Ballast, NLO (BF:.85-.95)</v>
          </cell>
          <cell r="F703" t="str">
            <v>Elec-Instant Start NLO</v>
          </cell>
          <cell r="G703">
            <v>2</v>
          </cell>
          <cell r="H703">
            <v>59</v>
          </cell>
          <cell r="I703">
            <v>109</v>
          </cell>
        </row>
        <row r="704">
          <cell r="A704" t="str">
            <v>Fluor 96"259Elec-Instant Start RLO</v>
          </cell>
          <cell r="B704" t="str">
            <v>Fluor 96"</v>
          </cell>
          <cell r="C704" t="str">
            <v>F82ILLR</v>
          </cell>
          <cell r="D704" t="str">
            <v>F96T8</v>
          </cell>
          <cell r="E704" t="str">
            <v>Fluorescent, (2) 96", T-8 lamp, Instant Start Ballast, RLO (BF:&lt;.85)</v>
          </cell>
          <cell r="F704" t="str">
            <v>Elec-Instant Start RLO</v>
          </cell>
          <cell r="G704">
            <v>2</v>
          </cell>
          <cell r="H704">
            <v>59</v>
          </cell>
          <cell r="I704">
            <v>98</v>
          </cell>
        </row>
        <row r="705">
          <cell r="A705" t="str">
            <v>Fluor 96"286Elec-Rapid Start NLO</v>
          </cell>
          <cell r="B705" t="str">
            <v>Fluor 96"</v>
          </cell>
          <cell r="C705" t="str">
            <v>F82LHL</v>
          </cell>
          <cell r="D705" t="str">
            <v>F96T8/HO</v>
          </cell>
          <cell r="E705" t="str">
            <v>Fluorescent, (2) 96", T-8 HO lamp</v>
          </cell>
          <cell r="F705" t="str">
            <v>Elec-Rapid Start NLO</v>
          </cell>
          <cell r="G705">
            <v>2</v>
          </cell>
          <cell r="H705">
            <v>86</v>
          </cell>
          <cell r="I705">
            <v>160</v>
          </cell>
        </row>
        <row r="706">
          <cell r="A706" t="str">
            <v>Fluor 96"275Mag-EE</v>
          </cell>
          <cell r="B706" t="str">
            <v>Fluor 96"</v>
          </cell>
          <cell r="C706" t="str">
            <v>F82SE</v>
          </cell>
          <cell r="D706" t="str">
            <v>F96T12</v>
          </cell>
          <cell r="E706" t="str">
            <v>Fluorescent, (2) 96", STD lamp</v>
          </cell>
          <cell r="F706" t="str">
            <v>Mag-EE</v>
          </cell>
          <cell r="G706">
            <v>2</v>
          </cell>
          <cell r="H706">
            <v>75</v>
          </cell>
          <cell r="I706">
            <v>158</v>
          </cell>
        </row>
        <row r="707">
          <cell r="A707" t="str">
            <v>Fluor 96"2110Mag-EE</v>
          </cell>
          <cell r="B707" t="str">
            <v>Fluor 96"</v>
          </cell>
          <cell r="C707" t="str">
            <v>F82SHE</v>
          </cell>
          <cell r="D707" t="str">
            <v>F96T12/HO</v>
          </cell>
          <cell r="E707" t="str">
            <v>Fluorescent, (2) 96", STD HO lamp</v>
          </cell>
          <cell r="F707" t="str">
            <v>Mag-EE</v>
          </cell>
          <cell r="G707">
            <v>2</v>
          </cell>
          <cell r="H707">
            <v>110</v>
          </cell>
          <cell r="I707">
            <v>237</v>
          </cell>
        </row>
        <row r="708">
          <cell r="A708" t="str">
            <v>Fluor 96"2110Elec-Rapid Start NLO</v>
          </cell>
          <cell r="B708" t="str">
            <v>Fluor 96"</v>
          </cell>
          <cell r="C708" t="str">
            <v>F82SHL</v>
          </cell>
          <cell r="D708" t="str">
            <v>F96T12/HO</v>
          </cell>
          <cell r="E708" t="str">
            <v>Fluorescent, (2) 96", STD HO lamp</v>
          </cell>
          <cell r="F708" t="str">
            <v>Elec-Rapid Start NLO</v>
          </cell>
          <cell r="G708">
            <v>2</v>
          </cell>
          <cell r="H708">
            <v>110</v>
          </cell>
          <cell r="I708">
            <v>195</v>
          </cell>
        </row>
        <row r="709">
          <cell r="A709" t="str">
            <v>Fluor 96"2110Mag-STD</v>
          </cell>
          <cell r="B709" t="str">
            <v>Fluor 96"</v>
          </cell>
          <cell r="C709" t="str">
            <v>F82SHS</v>
          </cell>
          <cell r="D709" t="str">
            <v>F96T12/HO</v>
          </cell>
          <cell r="E709" t="str">
            <v>Fluorescent, (2) 96", STD HO lamp</v>
          </cell>
          <cell r="F709" t="str">
            <v>Mag-STD</v>
          </cell>
          <cell r="G709">
            <v>2</v>
          </cell>
          <cell r="H709">
            <v>110</v>
          </cell>
          <cell r="I709">
            <v>257</v>
          </cell>
        </row>
        <row r="710">
          <cell r="A710" t="str">
            <v>Fluor 96"275Elec-Rapid Start NLO</v>
          </cell>
          <cell r="B710" t="str">
            <v>Fluor 96"</v>
          </cell>
          <cell r="C710" t="str">
            <v>F82SL</v>
          </cell>
          <cell r="D710" t="str">
            <v>F96T12</v>
          </cell>
          <cell r="E710" t="str">
            <v>Fluorescent, (2) 96", STD lamp, Rapid Start Ballast, NLO (BF:.85-.95)</v>
          </cell>
          <cell r="F710" t="str">
            <v>Elec-Rapid Start NLO</v>
          </cell>
          <cell r="G710">
            <v>2</v>
          </cell>
          <cell r="H710">
            <v>75</v>
          </cell>
          <cell r="I710">
            <v>134</v>
          </cell>
        </row>
        <row r="711">
          <cell r="A711" t="str">
            <v>Fluor 96"275Mag-STD</v>
          </cell>
          <cell r="B711" t="str">
            <v>Fluor 96"</v>
          </cell>
          <cell r="C711" t="str">
            <v>F82SS</v>
          </cell>
          <cell r="D711" t="str">
            <v>F96T12</v>
          </cell>
          <cell r="E711" t="str">
            <v>Fluorescent, (2) 96", STD lamp</v>
          </cell>
          <cell r="F711" t="str">
            <v>Mag-STD</v>
          </cell>
          <cell r="G711">
            <v>2</v>
          </cell>
          <cell r="H711">
            <v>75</v>
          </cell>
          <cell r="I711">
            <v>173</v>
          </cell>
        </row>
        <row r="712">
          <cell r="A712" t="str">
            <v>Fluor 96"2215Mag-STD</v>
          </cell>
          <cell r="B712" t="str">
            <v>Fluor 96"</v>
          </cell>
          <cell r="C712" t="str">
            <v>F82SVS</v>
          </cell>
          <cell r="D712" t="str">
            <v>F96T12/VHO</v>
          </cell>
          <cell r="E712" t="str">
            <v>Fluorescent, (2) 96", STD VHO lamp</v>
          </cell>
          <cell r="F712" t="str">
            <v>Mag-STD</v>
          </cell>
          <cell r="G712">
            <v>2</v>
          </cell>
          <cell r="H712">
            <v>215</v>
          </cell>
          <cell r="I712">
            <v>450</v>
          </cell>
        </row>
        <row r="713">
          <cell r="A713" t="str">
            <v>Fluor 96"360Mag-EE</v>
          </cell>
          <cell r="B713" t="str">
            <v>Fluor 96"</v>
          </cell>
          <cell r="C713" t="str">
            <v>F83EE</v>
          </cell>
          <cell r="D713" t="str">
            <v>F96T12/ES</v>
          </cell>
          <cell r="E713" t="str">
            <v>Fluorescent, (3) 96", ES lamp</v>
          </cell>
          <cell r="F713" t="str">
            <v>Mag-EE</v>
          </cell>
          <cell r="G713">
            <v>3</v>
          </cell>
          <cell r="H713">
            <v>60</v>
          </cell>
          <cell r="I713">
            <v>210</v>
          </cell>
        </row>
        <row r="714">
          <cell r="A714" t="str">
            <v>Fluor 96"395Mag-EE</v>
          </cell>
          <cell r="B714" t="str">
            <v>Fluor 96"</v>
          </cell>
          <cell r="C714" t="str">
            <v>F83EHE</v>
          </cell>
          <cell r="D714" t="str">
            <v>F96T12/HO/ES</v>
          </cell>
          <cell r="E714" t="str">
            <v>Fluorescent, (3) 96", ES HO lamp, (1) 2-lamp ES Ballast, (1) 1-lamp STD Ballast</v>
          </cell>
          <cell r="F714" t="str">
            <v>Mag-EE</v>
          </cell>
          <cell r="G714">
            <v>3</v>
          </cell>
          <cell r="H714">
            <v>95</v>
          </cell>
          <cell r="I714">
            <v>319</v>
          </cell>
        </row>
        <row r="715">
          <cell r="A715" t="str">
            <v>Fluor 96"395Mag-STD</v>
          </cell>
          <cell r="B715" t="str">
            <v>Fluor 96"</v>
          </cell>
          <cell r="C715" t="str">
            <v>F83EHS</v>
          </cell>
          <cell r="D715" t="str">
            <v>F96T12/HO/ES</v>
          </cell>
          <cell r="E715" t="str">
            <v>Fluorescent, (3) 96", ES HO lamp</v>
          </cell>
          <cell r="F715" t="str">
            <v>Mag-STD</v>
          </cell>
          <cell r="G715">
            <v>3</v>
          </cell>
          <cell r="H715">
            <v>95</v>
          </cell>
          <cell r="I715">
            <v>352</v>
          </cell>
        </row>
        <row r="716">
          <cell r="A716" t="str">
            <v>Fluor 96"360Elec-Rapid Start NLO</v>
          </cell>
          <cell r="B716" t="str">
            <v>Fluor 96"</v>
          </cell>
          <cell r="C716" t="str">
            <v>F83EL</v>
          </cell>
          <cell r="D716" t="str">
            <v>F96T12/ES</v>
          </cell>
          <cell r="E716" t="str">
            <v>Fluorescent, (3) 96", ES lamp</v>
          </cell>
          <cell r="F716" t="str">
            <v>Elec-Rapid Start NLO</v>
          </cell>
          <cell r="G716">
            <v>3</v>
          </cell>
          <cell r="H716">
            <v>60</v>
          </cell>
          <cell r="I716">
            <v>179</v>
          </cell>
        </row>
        <row r="717">
          <cell r="A717" t="str">
            <v>Fluor 96"360Mag-STD</v>
          </cell>
          <cell r="B717" t="str">
            <v>Fluor 96"</v>
          </cell>
          <cell r="C717" t="str">
            <v>F83ES</v>
          </cell>
          <cell r="D717" t="str">
            <v>F96T12/ES</v>
          </cell>
          <cell r="E717" t="str">
            <v>Fluorescent, (3) 96", ES lamp</v>
          </cell>
          <cell r="F717" t="str">
            <v>Mag-STD</v>
          </cell>
          <cell r="G717">
            <v>3</v>
          </cell>
          <cell r="H717">
            <v>60</v>
          </cell>
          <cell r="I717">
            <v>221</v>
          </cell>
        </row>
        <row r="718">
          <cell r="A718" t="str">
            <v>Fluor 96"3185Mag-STD</v>
          </cell>
          <cell r="B718" t="str">
            <v>Fluor 96"</v>
          </cell>
          <cell r="C718" t="str">
            <v>F83EVS</v>
          </cell>
          <cell r="D718" t="str">
            <v>F96T12/VHO/ES</v>
          </cell>
          <cell r="E718" t="str">
            <v>Fluorescent, (3) 96", ES VHO lamp</v>
          </cell>
          <cell r="F718" t="str">
            <v>Mag-STD</v>
          </cell>
          <cell r="G718">
            <v>3</v>
          </cell>
          <cell r="H718">
            <v>185</v>
          </cell>
          <cell r="I718">
            <v>590</v>
          </cell>
        </row>
        <row r="719">
          <cell r="A719" t="str">
            <v>Fluor 96"359Elec-Instant Start NLO</v>
          </cell>
          <cell r="B719" t="str">
            <v>Fluor 96"</v>
          </cell>
          <cell r="C719" t="str">
            <v>F83ILL</v>
          </cell>
          <cell r="D719" t="str">
            <v>F96T8</v>
          </cell>
          <cell r="E719" t="str">
            <v>Fluorescent, (3) 96", T-8 lamp, Instant Start Ballast, NLO (BF:.85-.95)</v>
          </cell>
          <cell r="F719" t="str">
            <v>Elec-Instant Start NLO</v>
          </cell>
          <cell r="G719">
            <v>3</v>
          </cell>
          <cell r="H719">
            <v>59</v>
          </cell>
          <cell r="I719">
            <v>167</v>
          </cell>
        </row>
        <row r="720">
          <cell r="A720" t="str">
            <v>Fluor 96"3110Mag-STD</v>
          </cell>
          <cell r="B720" t="str">
            <v>Fluor 96"</v>
          </cell>
          <cell r="C720" t="str">
            <v>F83SHS</v>
          </cell>
          <cell r="D720" t="str">
            <v>F96T12/HO</v>
          </cell>
          <cell r="E720" t="str">
            <v>Fluorescent, (3) 96", STD HO lamp</v>
          </cell>
          <cell r="F720" t="str">
            <v>Mag-STD</v>
          </cell>
          <cell r="G720">
            <v>3</v>
          </cell>
          <cell r="H720">
            <v>110</v>
          </cell>
          <cell r="I720">
            <v>392</v>
          </cell>
        </row>
        <row r="721">
          <cell r="A721" t="str">
            <v>Fluor 96"375Mag-STD</v>
          </cell>
          <cell r="B721" t="str">
            <v>Fluor 96"</v>
          </cell>
          <cell r="C721" t="str">
            <v>F83SS</v>
          </cell>
          <cell r="D721" t="str">
            <v>F96T12</v>
          </cell>
          <cell r="E721" t="str">
            <v>Fluorescent, (3) 96", STD lamp</v>
          </cell>
          <cell r="F721" t="str">
            <v>Mag-STD</v>
          </cell>
          <cell r="G721">
            <v>3</v>
          </cell>
          <cell r="H721">
            <v>75</v>
          </cell>
          <cell r="I721">
            <v>273</v>
          </cell>
        </row>
        <row r="722">
          <cell r="A722" t="str">
            <v>Fluor 96"3215Mag-STD</v>
          </cell>
          <cell r="B722" t="str">
            <v>Fluor 96"</v>
          </cell>
          <cell r="C722" t="str">
            <v>F83SVS</v>
          </cell>
          <cell r="D722" t="str">
            <v>F96T12/VHO</v>
          </cell>
          <cell r="E722" t="str">
            <v>Fluorescent, (3) 96", STD VHO lamp</v>
          </cell>
          <cell r="F722" t="str">
            <v>Mag-STD</v>
          </cell>
          <cell r="G722">
            <v>3</v>
          </cell>
          <cell r="H722">
            <v>215</v>
          </cell>
          <cell r="I722">
            <v>680</v>
          </cell>
        </row>
        <row r="723">
          <cell r="A723" t="str">
            <v>Fluor 96"460Mag-EE</v>
          </cell>
          <cell r="B723" t="str">
            <v>Fluor 96"</v>
          </cell>
          <cell r="C723" t="str">
            <v>F84EE</v>
          </cell>
          <cell r="D723" t="str">
            <v>F96T12/ES</v>
          </cell>
          <cell r="E723" t="str">
            <v>Fluorescent, (4) 96", ES lamp</v>
          </cell>
          <cell r="F723" t="str">
            <v>Mag-EE</v>
          </cell>
          <cell r="G723">
            <v>4</v>
          </cell>
          <cell r="H723">
            <v>60</v>
          </cell>
          <cell r="I723">
            <v>246</v>
          </cell>
        </row>
        <row r="724">
          <cell r="A724" t="str">
            <v>Fluor 96"495Mag-EE</v>
          </cell>
          <cell r="B724" t="str">
            <v>Fluor 96"</v>
          </cell>
          <cell r="C724" t="str">
            <v>F84EHE</v>
          </cell>
          <cell r="D724" t="str">
            <v>F96T12/HO/ES</v>
          </cell>
          <cell r="E724" t="str">
            <v>Fluorescent, (4) 96", ES HO lamp</v>
          </cell>
          <cell r="F724" t="str">
            <v>Mag-EE</v>
          </cell>
          <cell r="G724">
            <v>4</v>
          </cell>
          <cell r="H724">
            <v>95</v>
          </cell>
          <cell r="I724">
            <v>414</v>
          </cell>
        </row>
        <row r="725">
          <cell r="A725" t="str">
            <v>Fluor 96"495Elec-Rapid Start NLO</v>
          </cell>
          <cell r="B725" t="str">
            <v>Fluor 96"</v>
          </cell>
          <cell r="C725" t="str">
            <v>F84EHL</v>
          </cell>
          <cell r="D725" t="str">
            <v>F96T12/HO/ES</v>
          </cell>
          <cell r="E725" t="str">
            <v>Fluorescent, (4) 96", ES HO lamp</v>
          </cell>
          <cell r="F725" t="str">
            <v>Elec-Rapid Start NLO</v>
          </cell>
          <cell r="G725">
            <v>4</v>
          </cell>
          <cell r="H725">
            <v>95</v>
          </cell>
          <cell r="I725">
            <v>340</v>
          </cell>
        </row>
        <row r="726">
          <cell r="A726" t="str">
            <v>Fluor 96"495Mag-STD</v>
          </cell>
          <cell r="B726" t="str">
            <v>Fluor 96"</v>
          </cell>
          <cell r="C726" t="str">
            <v>F84EHS</v>
          </cell>
          <cell r="D726" t="str">
            <v>F96T12/HO/ES</v>
          </cell>
          <cell r="E726" t="str">
            <v>Fluorescent, (4) 96", ES HO lamp</v>
          </cell>
          <cell r="F726" t="str">
            <v>Mag-STD</v>
          </cell>
          <cell r="G726">
            <v>4</v>
          </cell>
          <cell r="H726">
            <v>95</v>
          </cell>
          <cell r="I726">
            <v>454</v>
          </cell>
        </row>
        <row r="727">
          <cell r="A727" t="str">
            <v>Fluor 96"460Elec-Rapid Start NLO</v>
          </cell>
          <cell r="B727" t="str">
            <v>Fluor 96"</v>
          </cell>
          <cell r="C727" t="str">
            <v>F84EL</v>
          </cell>
          <cell r="D727" t="str">
            <v>F96T12/ES</v>
          </cell>
          <cell r="E727" t="str">
            <v>Fluorescent, (4) 96", ES lamp</v>
          </cell>
          <cell r="F727" t="str">
            <v>Elec-Rapid Start NLO</v>
          </cell>
          <cell r="G727">
            <v>4</v>
          </cell>
          <cell r="H727">
            <v>60</v>
          </cell>
          <cell r="I727">
            <v>220</v>
          </cell>
        </row>
        <row r="728">
          <cell r="A728" t="str">
            <v>Fluor 96"460Mag-STD</v>
          </cell>
          <cell r="B728" t="str">
            <v>Fluor 96"</v>
          </cell>
          <cell r="C728" t="str">
            <v>F84ES</v>
          </cell>
          <cell r="D728" t="str">
            <v>F96T12/ES</v>
          </cell>
          <cell r="E728" t="str">
            <v>Fluorescent, (4) 96", ES lamp</v>
          </cell>
          <cell r="F728" t="str">
            <v>Mag-STD</v>
          </cell>
          <cell r="G728">
            <v>4</v>
          </cell>
          <cell r="H728">
            <v>60</v>
          </cell>
          <cell r="I728">
            <v>276</v>
          </cell>
        </row>
        <row r="729">
          <cell r="A729" t="str">
            <v>Fluor 96"4185Mag-STD</v>
          </cell>
          <cell r="B729" t="str">
            <v>Fluor 96"</v>
          </cell>
          <cell r="C729" t="str">
            <v>F84EVS</v>
          </cell>
          <cell r="D729" t="str">
            <v>F96T12/VHO/ES</v>
          </cell>
          <cell r="E729" t="str">
            <v>Fluorescent, (4) 96", ES VHO lamp</v>
          </cell>
          <cell r="F729" t="str">
            <v>Mag-STD</v>
          </cell>
          <cell r="G729">
            <v>4</v>
          </cell>
          <cell r="H729">
            <v>185</v>
          </cell>
          <cell r="I729">
            <v>780</v>
          </cell>
        </row>
        <row r="730">
          <cell r="A730" t="str">
            <v>Fluor 96"459Elec-Instant Start NLO</v>
          </cell>
          <cell r="B730" t="str">
            <v>Fluor 96"</v>
          </cell>
          <cell r="C730" t="str">
            <v>F84ILL</v>
          </cell>
          <cell r="D730" t="str">
            <v>F96T8</v>
          </cell>
          <cell r="E730" t="str">
            <v>Fluorescent, (4) 96", T-8 lamp, Instant Start Ballast, NLO (BF:.85-.95)</v>
          </cell>
          <cell r="F730" t="str">
            <v>Elec-Instant Start NLO</v>
          </cell>
          <cell r="G730">
            <v>4</v>
          </cell>
          <cell r="H730">
            <v>59</v>
          </cell>
          <cell r="I730">
            <v>219</v>
          </cell>
        </row>
        <row r="731">
          <cell r="A731" t="str">
            <v>Fluor 96"486Elec-Rapid Start NLO</v>
          </cell>
          <cell r="B731" t="str">
            <v>Fluor 96"</v>
          </cell>
          <cell r="C731" t="str">
            <v>F84LHL</v>
          </cell>
          <cell r="D731" t="str">
            <v>F96T8/HO</v>
          </cell>
          <cell r="E731" t="str">
            <v>Fluorescent, (4) 96", T-8 HO lamp</v>
          </cell>
          <cell r="F731" t="str">
            <v>Elec-Rapid Start NLO</v>
          </cell>
          <cell r="G731">
            <v>4</v>
          </cell>
          <cell r="H731">
            <v>86</v>
          </cell>
          <cell r="I731">
            <v>320</v>
          </cell>
        </row>
        <row r="732">
          <cell r="A732" t="str">
            <v>Fluor 96"475Mag-EE</v>
          </cell>
          <cell r="B732" t="str">
            <v>Fluor 96"</v>
          </cell>
          <cell r="C732" t="str">
            <v>F84SE</v>
          </cell>
          <cell r="D732" t="str">
            <v>F96T12</v>
          </cell>
          <cell r="E732" t="str">
            <v>Fluorescent, (4) 96", STD lamp</v>
          </cell>
          <cell r="F732" t="str">
            <v>Mag-EE</v>
          </cell>
          <cell r="G732">
            <v>4</v>
          </cell>
          <cell r="H732">
            <v>75</v>
          </cell>
          <cell r="I732">
            <v>316</v>
          </cell>
        </row>
        <row r="733">
          <cell r="A733" t="str">
            <v>Fluor 96"4110Mag-EE</v>
          </cell>
          <cell r="B733" t="str">
            <v>Fluor 96"</v>
          </cell>
          <cell r="C733" t="str">
            <v>F84SHE</v>
          </cell>
          <cell r="D733" t="str">
            <v>F96T12/HO</v>
          </cell>
          <cell r="E733" t="str">
            <v>Fluorescent, (4) 96", STD HO lamp</v>
          </cell>
          <cell r="F733" t="str">
            <v>Mag-EE</v>
          </cell>
          <cell r="G733">
            <v>4</v>
          </cell>
          <cell r="H733">
            <v>110</v>
          </cell>
          <cell r="I733">
            <v>474</v>
          </cell>
        </row>
        <row r="734">
          <cell r="A734" t="str">
            <v>Fluor 96"4110Elec-Rapid Start NLO</v>
          </cell>
          <cell r="B734" t="str">
            <v>Fluor 96"</v>
          </cell>
          <cell r="C734" t="str">
            <v>F84SHL</v>
          </cell>
          <cell r="D734" t="str">
            <v>F96T12/HO</v>
          </cell>
          <cell r="E734" t="str">
            <v>Fluorescent, (4) 96", STD HO lamp</v>
          </cell>
          <cell r="F734" t="str">
            <v>Elec-Rapid Start NLO</v>
          </cell>
          <cell r="G734">
            <v>4</v>
          </cell>
          <cell r="H734">
            <v>110</v>
          </cell>
          <cell r="I734">
            <v>390</v>
          </cell>
        </row>
        <row r="735">
          <cell r="A735" t="str">
            <v>Fluor 96"4110Mag-STD</v>
          </cell>
          <cell r="B735" t="str">
            <v>Fluor 96"</v>
          </cell>
          <cell r="C735" t="str">
            <v>F84SHS</v>
          </cell>
          <cell r="D735" t="str">
            <v>F96T12/HO</v>
          </cell>
          <cell r="E735" t="str">
            <v>Fluorescent, (4) 96", STD HO lamp</v>
          </cell>
          <cell r="F735" t="str">
            <v>Mag-STD</v>
          </cell>
          <cell r="G735">
            <v>4</v>
          </cell>
          <cell r="H735">
            <v>110</v>
          </cell>
          <cell r="I735">
            <v>514</v>
          </cell>
        </row>
        <row r="736">
          <cell r="A736" t="str">
            <v>Fluor 96"475Elec-Rapid Start NLO</v>
          </cell>
          <cell r="B736" t="str">
            <v>Fluor 96"</v>
          </cell>
          <cell r="C736" t="str">
            <v>F84SL</v>
          </cell>
          <cell r="D736" t="str">
            <v>F96T12</v>
          </cell>
          <cell r="E736" t="str">
            <v>Fluorescent, (4) 96", STD lamp, Rapid Start Ballast, NLO (BF:.85-.95)</v>
          </cell>
          <cell r="F736" t="str">
            <v>Elec-Rapid Start NLO</v>
          </cell>
          <cell r="G736">
            <v>4</v>
          </cell>
          <cell r="H736">
            <v>75</v>
          </cell>
          <cell r="I736">
            <v>268</v>
          </cell>
        </row>
        <row r="737">
          <cell r="A737" t="str">
            <v>Fluor 96"475Mag-STD</v>
          </cell>
          <cell r="B737" t="str">
            <v>Fluor 96"</v>
          </cell>
          <cell r="C737" t="str">
            <v>F84SS</v>
          </cell>
          <cell r="D737" t="str">
            <v>F96T12</v>
          </cell>
          <cell r="E737" t="str">
            <v>Fluorescent, (4) 96", STD lamp</v>
          </cell>
          <cell r="F737" t="str">
            <v>Mag-STD</v>
          </cell>
          <cell r="G737">
            <v>4</v>
          </cell>
          <cell r="H737">
            <v>75</v>
          </cell>
          <cell r="I737">
            <v>346</v>
          </cell>
        </row>
        <row r="738">
          <cell r="A738" t="str">
            <v>Fluor 96"4215Mag-STD</v>
          </cell>
          <cell r="B738" t="str">
            <v>Fluor 96"</v>
          </cell>
          <cell r="C738" t="str">
            <v>F84SVS</v>
          </cell>
          <cell r="D738" t="str">
            <v>F96T12/VHO</v>
          </cell>
          <cell r="E738" t="str">
            <v>Fluorescent, (4) 96", STD VHO lamp</v>
          </cell>
          <cell r="F738" t="str">
            <v>Mag-STD</v>
          </cell>
          <cell r="G738">
            <v>4</v>
          </cell>
          <cell r="H738">
            <v>215</v>
          </cell>
          <cell r="I738">
            <v>900</v>
          </cell>
        </row>
        <row r="739">
          <cell r="A739" t="str">
            <v>Fluor 96"695Mag-STD</v>
          </cell>
          <cell r="B739" t="str">
            <v>Fluor 96"</v>
          </cell>
          <cell r="C739" t="str">
            <v>F86EHS</v>
          </cell>
          <cell r="D739" t="str">
            <v>F96T12/HO/ES</v>
          </cell>
          <cell r="E739" t="str">
            <v>Fluorescent, (6) 96", ES HO lamp</v>
          </cell>
          <cell r="F739" t="str">
            <v>Mag-STD</v>
          </cell>
          <cell r="G739">
            <v>6</v>
          </cell>
          <cell r="H739">
            <v>95</v>
          </cell>
          <cell r="I739">
            <v>721</v>
          </cell>
        </row>
        <row r="740">
          <cell r="A740" t="str">
            <v>Fluor 96"659Elec-Instant Start NLO</v>
          </cell>
          <cell r="B740" t="str">
            <v>Fluor 96"</v>
          </cell>
          <cell r="C740" t="str">
            <v>F86ILL</v>
          </cell>
          <cell r="D740" t="str">
            <v>F96T8</v>
          </cell>
          <cell r="E740" t="str">
            <v>Fluorescent, (6) 96", T-8 lamp, Instant Start Ballast, NLO (BF:.85-.95)</v>
          </cell>
          <cell r="F740" t="str">
            <v>Elec-Instant Start NLO</v>
          </cell>
          <cell r="G740">
            <v>6</v>
          </cell>
          <cell r="H740">
            <v>59</v>
          </cell>
          <cell r="I740">
            <v>328</v>
          </cell>
        </row>
        <row r="741">
          <cell r="A741" t="str">
            <v>Fluor Circular132Mag-STD</v>
          </cell>
          <cell r="B741" t="str">
            <v>Fluor Circular</v>
          </cell>
          <cell r="C741" t="str">
            <v>FC12/1</v>
          </cell>
          <cell r="D741" t="str">
            <v>FC12T9</v>
          </cell>
          <cell r="E741" t="str">
            <v>Fluorescent, (1) 12", circular lamp, Rapid Start Ballast</v>
          </cell>
          <cell r="F741" t="str">
            <v>Mag-STD</v>
          </cell>
          <cell r="G741">
            <v>1</v>
          </cell>
          <cell r="H741">
            <v>32</v>
          </cell>
          <cell r="I741">
            <v>31</v>
          </cell>
        </row>
        <row r="742">
          <cell r="A742" t="str">
            <v>Fluor Circular232Mag-STD</v>
          </cell>
          <cell r="B742" t="str">
            <v>Fluor Circular</v>
          </cell>
          <cell r="C742" t="str">
            <v>FC12/2</v>
          </cell>
          <cell r="D742" t="str">
            <v>FC12T9</v>
          </cell>
          <cell r="E742" t="str">
            <v>Fluorescent, (2) 12", circular lamp, RS Ballast</v>
          </cell>
          <cell r="F742" t="str">
            <v>Mag-STD</v>
          </cell>
          <cell r="G742">
            <v>2</v>
          </cell>
          <cell r="H742">
            <v>32</v>
          </cell>
          <cell r="I742">
            <v>62</v>
          </cell>
        </row>
        <row r="743">
          <cell r="A743" t="str">
            <v>Fluor Circular140Mag-STD</v>
          </cell>
          <cell r="B743" t="str">
            <v>Fluor Circular</v>
          </cell>
          <cell r="C743" t="str">
            <v>FC16/1</v>
          </cell>
          <cell r="D743" t="str">
            <v>FC16T9</v>
          </cell>
          <cell r="E743" t="str">
            <v>Fluorescent, (1) 16", circular lamp</v>
          </cell>
          <cell r="F743" t="str">
            <v>Mag-STD</v>
          </cell>
          <cell r="G743">
            <v>1</v>
          </cell>
          <cell r="H743">
            <v>40</v>
          </cell>
          <cell r="I743">
            <v>35</v>
          </cell>
        </row>
        <row r="744">
          <cell r="A744" t="str">
            <v>Fluor Circular120Mag-STD</v>
          </cell>
          <cell r="B744" t="str">
            <v>Fluor Circular</v>
          </cell>
          <cell r="C744" t="str">
            <v>FC20</v>
          </cell>
          <cell r="D744" t="str">
            <v>FC6T9</v>
          </cell>
          <cell r="E744" t="str">
            <v>Fluorescent, Circlite, (1) 20W lamp, Preheat Ballast</v>
          </cell>
          <cell r="F744" t="str">
            <v>Mag-STD</v>
          </cell>
          <cell r="G744">
            <v>1</v>
          </cell>
          <cell r="H744">
            <v>20</v>
          </cell>
          <cell r="I744">
            <v>20</v>
          </cell>
        </row>
        <row r="745">
          <cell r="A745" t="str">
            <v>Fluor Circular122Mag-STD</v>
          </cell>
          <cell r="B745" t="str">
            <v>Fluor Circular</v>
          </cell>
          <cell r="C745" t="str">
            <v>FC22/1</v>
          </cell>
          <cell r="D745" t="str">
            <v>FC8T9</v>
          </cell>
          <cell r="E745" t="str">
            <v>Fluorescent, Circlite, (1) 22W lamp, Preheat Ballast</v>
          </cell>
          <cell r="F745" t="str">
            <v>Mag-STD</v>
          </cell>
          <cell r="G745">
            <v>1</v>
          </cell>
          <cell r="H745">
            <v>22</v>
          </cell>
          <cell r="I745">
            <v>20</v>
          </cell>
        </row>
        <row r="746">
          <cell r="A746" t="str">
            <v>Fluor Circular122/32Mag-STD</v>
          </cell>
          <cell r="B746" t="str">
            <v>Fluor Circular</v>
          </cell>
          <cell r="C746" t="str">
            <v>FC2232/1</v>
          </cell>
          <cell r="D746" t="str">
            <v>FC22/32T9</v>
          </cell>
          <cell r="E746" t="str">
            <v>Fluorescent, Circlite, (1) 22W/32W lamp, Preheat Ballast</v>
          </cell>
          <cell r="F746" t="str">
            <v>Mag-STD</v>
          </cell>
          <cell r="G746">
            <v>1</v>
          </cell>
          <cell r="H746" t="str">
            <v>22/32</v>
          </cell>
          <cell r="I746">
            <v>58</v>
          </cell>
        </row>
        <row r="747">
          <cell r="A747" t="str">
            <v>Fluor Circular132Mag-STD</v>
          </cell>
          <cell r="B747" t="str">
            <v>Fluor Circular</v>
          </cell>
          <cell r="C747" t="str">
            <v>FC32/1</v>
          </cell>
          <cell r="D747" t="str">
            <v>FC12T9</v>
          </cell>
          <cell r="E747" t="str">
            <v>Fluorescent, Circline, (1) 32W lamp, preheat Ballast</v>
          </cell>
          <cell r="F747" t="str">
            <v>Mag-STD</v>
          </cell>
          <cell r="G747">
            <v>1</v>
          </cell>
          <cell r="H747">
            <v>32</v>
          </cell>
          <cell r="I747">
            <v>40</v>
          </cell>
        </row>
        <row r="748">
          <cell r="A748" t="str">
            <v>Fluor Circular132/40Mag-STD</v>
          </cell>
          <cell r="B748" t="str">
            <v>Fluor Circular</v>
          </cell>
          <cell r="C748" t="str">
            <v>FC3240/1</v>
          </cell>
          <cell r="D748" t="str">
            <v>FC32/40T9</v>
          </cell>
          <cell r="E748" t="str">
            <v>Fluorescent, Circlite, (1) 32W/40W lamp, preheat ballast</v>
          </cell>
          <cell r="F748" t="str">
            <v>Mag-STD</v>
          </cell>
          <cell r="G748">
            <v>1</v>
          </cell>
          <cell r="H748" t="str">
            <v>32/40</v>
          </cell>
          <cell r="I748">
            <v>80</v>
          </cell>
        </row>
        <row r="749">
          <cell r="A749" t="str">
            <v>Fluor Circular140Mag-STD</v>
          </cell>
          <cell r="B749" t="str">
            <v>Fluor Circular</v>
          </cell>
          <cell r="C749" t="str">
            <v>FC40/1</v>
          </cell>
          <cell r="D749" t="str">
            <v>FC16T9</v>
          </cell>
          <cell r="E749" t="str">
            <v>Fluorescent, Circline, (1) 40W lamp, preheat Ballast</v>
          </cell>
          <cell r="F749" t="str">
            <v>Mag-STD</v>
          </cell>
          <cell r="G749">
            <v>1</v>
          </cell>
          <cell r="H749">
            <v>40</v>
          </cell>
          <cell r="I749">
            <v>42</v>
          </cell>
        </row>
        <row r="750">
          <cell r="A750" t="str">
            <v>Fluor Circular144Mag-STD</v>
          </cell>
          <cell r="B750" t="str">
            <v>Fluor Circular</v>
          </cell>
          <cell r="C750" t="str">
            <v>FC44/1</v>
          </cell>
          <cell r="D750" t="str">
            <v>FC16T9</v>
          </cell>
          <cell r="E750" t="str">
            <v>Fluorescent, Circlite, (1) 44W lamp, preheat Ballast</v>
          </cell>
          <cell r="F750" t="str">
            <v>Mag-STD</v>
          </cell>
          <cell r="G750">
            <v>1</v>
          </cell>
          <cell r="H750">
            <v>44</v>
          </cell>
          <cell r="I750">
            <v>46</v>
          </cell>
        </row>
        <row r="751">
          <cell r="A751" t="str">
            <v>Fluor Circular120Mag-STD</v>
          </cell>
          <cell r="B751" t="str">
            <v>Fluor Circular</v>
          </cell>
          <cell r="C751" t="str">
            <v>FC6/1</v>
          </cell>
          <cell r="D751" t="str">
            <v>FC6T9</v>
          </cell>
          <cell r="E751" t="str">
            <v>Fluorescent, (1) 6" circular lamp, RS Ballast</v>
          </cell>
          <cell r="F751" t="str">
            <v>Mag-STD</v>
          </cell>
          <cell r="G751">
            <v>1</v>
          </cell>
          <cell r="H751">
            <v>20</v>
          </cell>
          <cell r="I751">
            <v>25</v>
          </cell>
        </row>
        <row r="752">
          <cell r="A752" t="str">
            <v>Fluor Circular122Mag-STD</v>
          </cell>
          <cell r="B752" t="str">
            <v>Fluor Circular</v>
          </cell>
          <cell r="C752" t="str">
            <v>FC8/1</v>
          </cell>
          <cell r="D752" t="str">
            <v>FC8T9</v>
          </cell>
          <cell r="E752" t="str">
            <v>Fluorescent, (1) 8", circular lamp, RS Ballast</v>
          </cell>
          <cell r="F752" t="str">
            <v>Mag-STD</v>
          </cell>
          <cell r="G752">
            <v>1</v>
          </cell>
          <cell r="H752">
            <v>22</v>
          </cell>
          <cell r="I752">
            <v>26</v>
          </cell>
        </row>
        <row r="753">
          <cell r="A753" t="str">
            <v>Fluor Circular222Mag-STD</v>
          </cell>
          <cell r="B753" t="str">
            <v>Fluor Circular</v>
          </cell>
          <cell r="C753" t="str">
            <v>FC8/2</v>
          </cell>
          <cell r="D753" t="str">
            <v>FC8T9</v>
          </cell>
          <cell r="E753" t="str">
            <v>Fluorescent, (2) 8", circular lamp, Rapid Start Ballast</v>
          </cell>
          <cell r="F753" t="str">
            <v>Mag-STD</v>
          </cell>
          <cell r="G753">
            <v>2</v>
          </cell>
          <cell r="H753">
            <v>22</v>
          </cell>
          <cell r="I753">
            <v>52</v>
          </cell>
        </row>
        <row r="754">
          <cell r="A754" t="str">
            <v>LED Fixture12</v>
          </cell>
          <cell r="B754" t="str">
            <v>LED Fixture</v>
          </cell>
          <cell r="C754" t="str">
            <v>FLED002</v>
          </cell>
          <cell r="D754" t="str">
            <v>LED2W</v>
          </cell>
          <cell r="E754" t="str">
            <v>LED Fixture, 2W</v>
          </cell>
          <cell r="G754">
            <v>1</v>
          </cell>
          <cell r="H754">
            <v>2</v>
          </cell>
          <cell r="I754">
            <v>2</v>
          </cell>
        </row>
        <row r="755">
          <cell r="A755" t="str">
            <v>LED Fixture13</v>
          </cell>
          <cell r="B755" t="str">
            <v>LED Fixture</v>
          </cell>
          <cell r="C755" t="str">
            <v>FLED003</v>
          </cell>
          <cell r="D755" t="str">
            <v>LED3W</v>
          </cell>
          <cell r="E755" t="str">
            <v>LED Fixture, 3W</v>
          </cell>
          <cell r="G755">
            <v>1</v>
          </cell>
          <cell r="H755">
            <v>3</v>
          </cell>
          <cell r="I755">
            <v>3</v>
          </cell>
        </row>
        <row r="756">
          <cell r="A756" t="str">
            <v>LED Fixture14</v>
          </cell>
          <cell r="B756" t="str">
            <v>LED Fixture</v>
          </cell>
          <cell r="C756" t="str">
            <v>FLED004</v>
          </cell>
          <cell r="D756" t="str">
            <v>LED4W</v>
          </cell>
          <cell r="E756" t="str">
            <v>LED Fixture, 4W</v>
          </cell>
          <cell r="G756">
            <v>1</v>
          </cell>
          <cell r="H756">
            <v>4</v>
          </cell>
          <cell r="I756">
            <v>4</v>
          </cell>
        </row>
        <row r="757">
          <cell r="A757" t="str">
            <v>LED Fixture15</v>
          </cell>
          <cell r="B757" t="str">
            <v>LED Fixture</v>
          </cell>
          <cell r="C757" t="str">
            <v>FLED005</v>
          </cell>
          <cell r="D757" t="str">
            <v>LED5W</v>
          </cell>
          <cell r="E757" t="str">
            <v>LED Fixture, 5W</v>
          </cell>
          <cell r="G757">
            <v>1</v>
          </cell>
          <cell r="H757">
            <v>5</v>
          </cell>
          <cell r="I757">
            <v>5</v>
          </cell>
        </row>
        <row r="758">
          <cell r="A758" t="str">
            <v>LED Fixture16</v>
          </cell>
          <cell r="B758" t="str">
            <v>LED Fixture</v>
          </cell>
          <cell r="C758" t="str">
            <v>FLED006</v>
          </cell>
          <cell r="D758" t="str">
            <v>LED6W</v>
          </cell>
          <cell r="E758" t="str">
            <v>LED Fixture, 6W</v>
          </cell>
          <cell r="G758">
            <v>1</v>
          </cell>
          <cell r="H758">
            <v>6</v>
          </cell>
          <cell r="I758">
            <v>6</v>
          </cell>
        </row>
        <row r="759">
          <cell r="A759" t="str">
            <v>LED Fixture17</v>
          </cell>
          <cell r="B759" t="str">
            <v>LED Fixture</v>
          </cell>
          <cell r="C759" t="str">
            <v>FLED007</v>
          </cell>
          <cell r="D759" t="str">
            <v>LED7W</v>
          </cell>
          <cell r="E759" t="str">
            <v>LED Fixture, 7W</v>
          </cell>
          <cell r="G759">
            <v>1</v>
          </cell>
          <cell r="H759">
            <v>7</v>
          </cell>
          <cell r="I759">
            <v>7</v>
          </cell>
        </row>
        <row r="760">
          <cell r="A760" t="str">
            <v>LED Fixture18</v>
          </cell>
          <cell r="B760" t="str">
            <v>LED Fixture</v>
          </cell>
          <cell r="C760" t="str">
            <v>FLED008</v>
          </cell>
          <cell r="D760" t="str">
            <v>LED8W</v>
          </cell>
          <cell r="E760" t="str">
            <v>LED Fixture, 8W</v>
          </cell>
          <cell r="G760">
            <v>1</v>
          </cell>
          <cell r="H760">
            <v>8</v>
          </cell>
          <cell r="I760">
            <v>8</v>
          </cell>
        </row>
        <row r="761">
          <cell r="A761" t="str">
            <v>LED Fixture19</v>
          </cell>
          <cell r="B761" t="str">
            <v>LED Fixture</v>
          </cell>
          <cell r="C761" t="str">
            <v>FLED009</v>
          </cell>
          <cell r="D761" t="str">
            <v>LED9W</v>
          </cell>
          <cell r="E761" t="str">
            <v>LED Fixture, 9W</v>
          </cell>
          <cell r="G761">
            <v>1</v>
          </cell>
          <cell r="H761">
            <v>9</v>
          </cell>
          <cell r="I761">
            <v>9</v>
          </cell>
        </row>
        <row r="762">
          <cell r="A762" t="str">
            <v>LED Fixture110</v>
          </cell>
          <cell r="B762" t="str">
            <v>LED Fixture</v>
          </cell>
          <cell r="C762" t="str">
            <v>FLED010</v>
          </cell>
          <cell r="D762" t="str">
            <v>LED10W</v>
          </cell>
          <cell r="E762" t="str">
            <v>LED Fixture, 10W</v>
          </cell>
          <cell r="G762">
            <v>1</v>
          </cell>
          <cell r="H762">
            <v>10</v>
          </cell>
          <cell r="I762">
            <v>10</v>
          </cell>
        </row>
        <row r="763">
          <cell r="A763" t="str">
            <v>LED Fixture111</v>
          </cell>
          <cell r="B763" t="str">
            <v>LED Fixture</v>
          </cell>
          <cell r="C763" t="str">
            <v>FLED011</v>
          </cell>
          <cell r="D763" t="str">
            <v>LED11W</v>
          </cell>
          <cell r="E763" t="str">
            <v>LED Fixture, 11W</v>
          </cell>
          <cell r="G763">
            <v>1</v>
          </cell>
          <cell r="H763">
            <v>11</v>
          </cell>
          <cell r="I763">
            <v>11</v>
          </cell>
        </row>
        <row r="764">
          <cell r="A764" t="str">
            <v>LED Fixture112</v>
          </cell>
          <cell r="B764" t="str">
            <v>LED Fixture</v>
          </cell>
          <cell r="C764" t="str">
            <v>FLED012</v>
          </cell>
          <cell r="D764" t="str">
            <v>LED12W</v>
          </cell>
          <cell r="E764" t="str">
            <v>LED Fixture, 12W</v>
          </cell>
          <cell r="G764">
            <v>1</v>
          </cell>
          <cell r="H764">
            <v>12</v>
          </cell>
          <cell r="I764">
            <v>12</v>
          </cell>
        </row>
        <row r="765">
          <cell r="A765" t="str">
            <v>LED Fixture113</v>
          </cell>
          <cell r="B765" t="str">
            <v>LED Fixture</v>
          </cell>
          <cell r="C765" t="str">
            <v>FLED013</v>
          </cell>
          <cell r="D765" t="str">
            <v>LED13W</v>
          </cell>
          <cell r="E765" t="str">
            <v>LED Fixture, 13W</v>
          </cell>
          <cell r="G765">
            <v>1</v>
          </cell>
          <cell r="H765">
            <v>13</v>
          </cell>
          <cell r="I765">
            <v>13</v>
          </cell>
        </row>
        <row r="766">
          <cell r="A766" t="str">
            <v>LED Fixture114</v>
          </cell>
          <cell r="B766" t="str">
            <v>LED Fixture</v>
          </cell>
          <cell r="C766" t="str">
            <v>FLED014</v>
          </cell>
          <cell r="D766" t="str">
            <v>LED14W</v>
          </cell>
          <cell r="E766" t="str">
            <v>LED Fixture, 14W</v>
          </cell>
          <cell r="G766">
            <v>1</v>
          </cell>
          <cell r="H766">
            <v>14</v>
          </cell>
          <cell r="I766">
            <v>14</v>
          </cell>
        </row>
        <row r="767">
          <cell r="A767" t="str">
            <v>LED Fixture115</v>
          </cell>
          <cell r="B767" t="str">
            <v>LED Fixture</v>
          </cell>
          <cell r="C767" t="str">
            <v>FLED015</v>
          </cell>
          <cell r="D767" t="str">
            <v>LED15W</v>
          </cell>
          <cell r="E767" t="str">
            <v>LED Fixture, 15W</v>
          </cell>
          <cell r="G767">
            <v>1</v>
          </cell>
          <cell r="H767">
            <v>15</v>
          </cell>
          <cell r="I767">
            <v>15</v>
          </cell>
        </row>
        <row r="768">
          <cell r="A768" t="str">
            <v>LED Fixture116</v>
          </cell>
          <cell r="B768" t="str">
            <v>LED Fixture</v>
          </cell>
          <cell r="C768" t="str">
            <v>FLED016</v>
          </cell>
          <cell r="D768" t="str">
            <v>LED16W</v>
          </cell>
          <cell r="E768" t="str">
            <v>LED Fixture, 16W</v>
          </cell>
          <cell r="G768">
            <v>1</v>
          </cell>
          <cell r="H768">
            <v>16</v>
          </cell>
          <cell r="I768">
            <v>16</v>
          </cell>
        </row>
        <row r="769">
          <cell r="A769" t="str">
            <v>LED Fixture117</v>
          </cell>
          <cell r="B769" t="str">
            <v>LED Fixture</v>
          </cell>
          <cell r="C769" t="str">
            <v>FLED017</v>
          </cell>
          <cell r="D769" t="str">
            <v>LED17W</v>
          </cell>
          <cell r="E769" t="str">
            <v>LED Fixture, 17W</v>
          </cell>
          <cell r="G769">
            <v>1</v>
          </cell>
          <cell r="H769">
            <v>17</v>
          </cell>
          <cell r="I769">
            <v>17</v>
          </cell>
        </row>
        <row r="770">
          <cell r="A770" t="str">
            <v>LED Fixture118</v>
          </cell>
          <cell r="B770" t="str">
            <v>LED Fixture</v>
          </cell>
          <cell r="C770" t="str">
            <v>FLED018</v>
          </cell>
          <cell r="D770" t="str">
            <v>LED18W</v>
          </cell>
          <cell r="E770" t="str">
            <v>LED Fixture, 18W</v>
          </cell>
          <cell r="G770">
            <v>1</v>
          </cell>
          <cell r="H770">
            <v>18</v>
          </cell>
          <cell r="I770">
            <v>18</v>
          </cell>
        </row>
        <row r="771">
          <cell r="A771" t="str">
            <v>LED Fixture119</v>
          </cell>
          <cell r="B771" t="str">
            <v>LED Fixture</v>
          </cell>
          <cell r="C771" t="str">
            <v>FLED019</v>
          </cell>
          <cell r="D771" t="str">
            <v>LED19W</v>
          </cell>
          <cell r="E771" t="str">
            <v>LED Fixture, 19W</v>
          </cell>
          <cell r="G771">
            <v>1</v>
          </cell>
          <cell r="H771">
            <v>19</v>
          </cell>
          <cell r="I771">
            <v>19</v>
          </cell>
        </row>
        <row r="772">
          <cell r="A772" t="str">
            <v>LED Fixture120</v>
          </cell>
          <cell r="B772" t="str">
            <v>LED Fixture</v>
          </cell>
          <cell r="C772" t="str">
            <v>FLED020</v>
          </cell>
          <cell r="D772" t="str">
            <v>LED20W</v>
          </cell>
          <cell r="E772" t="str">
            <v>LED Fixture, 20W</v>
          </cell>
          <cell r="G772">
            <v>1</v>
          </cell>
          <cell r="H772">
            <v>20</v>
          </cell>
          <cell r="I772">
            <v>20</v>
          </cell>
        </row>
        <row r="773">
          <cell r="A773" t="str">
            <v>LED Fixture121</v>
          </cell>
          <cell r="B773" t="str">
            <v>LED Fixture</v>
          </cell>
          <cell r="C773" t="str">
            <v>FLED021</v>
          </cell>
          <cell r="D773" t="str">
            <v>LED21W</v>
          </cell>
          <cell r="E773" t="str">
            <v>LED Fixture, 21W</v>
          </cell>
          <cell r="G773">
            <v>1</v>
          </cell>
          <cell r="H773">
            <v>21</v>
          </cell>
          <cell r="I773">
            <v>21</v>
          </cell>
        </row>
        <row r="774">
          <cell r="A774" t="str">
            <v>LED Fixture122</v>
          </cell>
          <cell r="B774" t="str">
            <v>LED Fixture</v>
          </cell>
          <cell r="C774" t="str">
            <v>FLED022</v>
          </cell>
          <cell r="D774" t="str">
            <v>LED22W</v>
          </cell>
          <cell r="E774" t="str">
            <v>LED Fixture, 22W</v>
          </cell>
          <cell r="G774">
            <v>1</v>
          </cell>
          <cell r="H774">
            <v>22</v>
          </cell>
          <cell r="I774">
            <v>22</v>
          </cell>
        </row>
        <row r="775">
          <cell r="A775" t="str">
            <v>LED Fixture123</v>
          </cell>
          <cell r="B775" t="str">
            <v>LED Fixture</v>
          </cell>
          <cell r="C775" t="str">
            <v>FLED023</v>
          </cell>
          <cell r="D775" t="str">
            <v>LED23W</v>
          </cell>
          <cell r="E775" t="str">
            <v>LED Fixture, 23W</v>
          </cell>
          <cell r="G775">
            <v>1</v>
          </cell>
          <cell r="H775">
            <v>23</v>
          </cell>
          <cell r="I775">
            <v>23</v>
          </cell>
        </row>
        <row r="776">
          <cell r="A776" t="str">
            <v>LED Fixture124</v>
          </cell>
          <cell r="B776" t="str">
            <v>LED Fixture</v>
          </cell>
          <cell r="C776" t="str">
            <v>FLED024</v>
          </cell>
          <cell r="D776" t="str">
            <v>LED24W</v>
          </cell>
          <cell r="E776" t="str">
            <v>LED Fixture, 24W</v>
          </cell>
          <cell r="G776">
            <v>1</v>
          </cell>
          <cell r="H776">
            <v>24</v>
          </cell>
          <cell r="I776">
            <v>24</v>
          </cell>
        </row>
        <row r="777">
          <cell r="A777" t="str">
            <v>LED Fixture125</v>
          </cell>
          <cell r="B777" t="str">
            <v>LED Fixture</v>
          </cell>
          <cell r="C777" t="str">
            <v>FLED025</v>
          </cell>
          <cell r="D777" t="str">
            <v>LED25W</v>
          </cell>
          <cell r="E777" t="str">
            <v>LED Fixture, 25W</v>
          </cell>
          <cell r="G777">
            <v>1</v>
          </cell>
          <cell r="H777">
            <v>25</v>
          </cell>
          <cell r="I777">
            <v>25</v>
          </cell>
        </row>
        <row r="778">
          <cell r="A778" t="str">
            <v>LED Fixture126</v>
          </cell>
          <cell r="B778" t="str">
            <v>LED Fixture</v>
          </cell>
          <cell r="C778" t="str">
            <v>FLED026</v>
          </cell>
          <cell r="D778" t="str">
            <v>LED26W</v>
          </cell>
          <cell r="E778" t="str">
            <v>LED Fixture, 26W</v>
          </cell>
          <cell r="G778">
            <v>1</v>
          </cell>
          <cell r="H778">
            <v>26</v>
          </cell>
          <cell r="I778">
            <v>26</v>
          </cell>
        </row>
        <row r="779">
          <cell r="A779" t="str">
            <v>LED Fixture127</v>
          </cell>
          <cell r="B779" t="str">
            <v>LED Fixture</v>
          </cell>
          <cell r="C779" t="str">
            <v>FLED027</v>
          </cell>
          <cell r="D779" t="str">
            <v>LED27W</v>
          </cell>
          <cell r="E779" t="str">
            <v>LED Fixture, 27W</v>
          </cell>
          <cell r="G779">
            <v>1</v>
          </cell>
          <cell r="H779">
            <v>27</v>
          </cell>
          <cell r="I779">
            <v>27</v>
          </cell>
        </row>
        <row r="780">
          <cell r="A780" t="str">
            <v>LED Fixture128</v>
          </cell>
          <cell r="B780" t="str">
            <v>LED Fixture</v>
          </cell>
          <cell r="C780" t="str">
            <v>FLED028</v>
          </cell>
          <cell r="D780" t="str">
            <v>LED28W</v>
          </cell>
          <cell r="E780" t="str">
            <v>LED Fixture, 28W</v>
          </cell>
          <cell r="G780">
            <v>1</v>
          </cell>
          <cell r="H780">
            <v>28</v>
          </cell>
          <cell r="I780">
            <v>28</v>
          </cell>
        </row>
        <row r="781">
          <cell r="A781" t="str">
            <v>LED Fixture129</v>
          </cell>
          <cell r="B781" t="str">
            <v>LED Fixture</v>
          </cell>
          <cell r="C781" t="str">
            <v>FLED029</v>
          </cell>
          <cell r="D781" t="str">
            <v>LED29W</v>
          </cell>
          <cell r="E781" t="str">
            <v>LED Fixture, 29W</v>
          </cell>
          <cell r="G781">
            <v>1</v>
          </cell>
          <cell r="H781">
            <v>29</v>
          </cell>
          <cell r="I781">
            <v>29</v>
          </cell>
        </row>
        <row r="782">
          <cell r="A782" t="str">
            <v>LED Fixture130</v>
          </cell>
          <cell r="B782" t="str">
            <v>LED Fixture</v>
          </cell>
          <cell r="C782" t="str">
            <v>FLED030</v>
          </cell>
          <cell r="D782" t="str">
            <v>LED30W</v>
          </cell>
          <cell r="E782" t="str">
            <v>LED Fixture, 30W</v>
          </cell>
          <cell r="G782">
            <v>1</v>
          </cell>
          <cell r="H782">
            <v>30</v>
          </cell>
          <cell r="I782">
            <v>30</v>
          </cell>
        </row>
        <row r="783">
          <cell r="A783" t="str">
            <v>LED Fixture131</v>
          </cell>
          <cell r="B783" t="str">
            <v>LED Fixture</v>
          </cell>
          <cell r="C783" t="str">
            <v>FLED031</v>
          </cell>
          <cell r="D783" t="str">
            <v>LED31W</v>
          </cell>
          <cell r="E783" t="str">
            <v>LED Fixture, 31W</v>
          </cell>
          <cell r="G783">
            <v>1</v>
          </cell>
          <cell r="H783">
            <v>31</v>
          </cell>
          <cell r="I783">
            <v>31</v>
          </cell>
        </row>
        <row r="784">
          <cell r="A784" t="str">
            <v>LED Fixture132</v>
          </cell>
          <cell r="B784" t="str">
            <v>LED Fixture</v>
          </cell>
          <cell r="C784" t="str">
            <v>FLED032</v>
          </cell>
          <cell r="D784" t="str">
            <v>LED32W</v>
          </cell>
          <cell r="E784" t="str">
            <v>LED Fixture, 32W</v>
          </cell>
          <cell r="G784">
            <v>1</v>
          </cell>
          <cell r="H784">
            <v>32</v>
          </cell>
          <cell r="I784">
            <v>32</v>
          </cell>
        </row>
        <row r="785">
          <cell r="A785" t="str">
            <v>LED Fixture133</v>
          </cell>
          <cell r="B785" t="str">
            <v>LED Fixture</v>
          </cell>
          <cell r="C785" t="str">
            <v>FLED033</v>
          </cell>
          <cell r="D785" t="str">
            <v>LED33W</v>
          </cell>
          <cell r="E785" t="str">
            <v>LED Fixture, 33W</v>
          </cell>
          <cell r="G785">
            <v>1</v>
          </cell>
          <cell r="H785">
            <v>33</v>
          </cell>
          <cell r="I785">
            <v>33</v>
          </cell>
        </row>
        <row r="786">
          <cell r="A786" t="str">
            <v>LED Fixture134</v>
          </cell>
          <cell r="B786" t="str">
            <v>LED Fixture</v>
          </cell>
          <cell r="C786" t="str">
            <v>FLED034</v>
          </cell>
          <cell r="D786" t="str">
            <v>LED34W</v>
          </cell>
          <cell r="E786" t="str">
            <v>LED Fixture, 34W</v>
          </cell>
          <cell r="G786">
            <v>1</v>
          </cell>
          <cell r="H786">
            <v>34</v>
          </cell>
          <cell r="I786">
            <v>34</v>
          </cell>
        </row>
        <row r="787">
          <cell r="A787" t="str">
            <v>LED Fixture135</v>
          </cell>
          <cell r="B787" t="str">
            <v>LED Fixture</v>
          </cell>
          <cell r="C787" t="str">
            <v>FLED035</v>
          </cell>
          <cell r="D787" t="str">
            <v>LED35W</v>
          </cell>
          <cell r="E787" t="str">
            <v>LED Fixture, 35W</v>
          </cell>
          <cell r="G787">
            <v>1</v>
          </cell>
          <cell r="H787">
            <v>35</v>
          </cell>
          <cell r="I787">
            <v>35</v>
          </cell>
        </row>
        <row r="788">
          <cell r="A788" t="str">
            <v>LED Fixture136</v>
          </cell>
          <cell r="B788" t="str">
            <v>LED Fixture</v>
          </cell>
          <cell r="C788" t="str">
            <v>FLED036</v>
          </cell>
          <cell r="D788" t="str">
            <v>LED36W</v>
          </cell>
          <cell r="E788" t="str">
            <v>LED Fixture, 36W</v>
          </cell>
          <cell r="G788">
            <v>1</v>
          </cell>
          <cell r="H788">
            <v>36</v>
          </cell>
          <cell r="I788">
            <v>36</v>
          </cell>
        </row>
        <row r="789">
          <cell r="A789" t="str">
            <v>LED Fixture137</v>
          </cell>
          <cell r="B789" t="str">
            <v>LED Fixture</v>
          </cell>
          <cell r="C789" t="str">
            <v>FLED037</v>
          </cell>
          <cell r="D789" t="str">
            <v>LED37W</v>
          </cell>
          <cell r="E789" t="str">
            <v>LED Fixture, 37W</v>
          </cell>
          <cell r="G789">
            <v>1</v>
          </cell>
          <cell r="H789">
            <v>37</v>
          </cell>
          <cell r="I789">
            <v>37</v>
          </cell>
        </row>
        <row r="790">
          <cell r="A790" t="str">
            <v>LED Fixture138</v>
          </cell>
          <cell r="B790" t="str">
            <v>LED Fixture</v>
          </cell>
          <cell r="C790" t="str">
            <v>FLED038</v>
          </cell>
          <cell r="D790" t="str">
            <v>LED38W</v>
          </cell>
          <cell r="E790" t="str">
            <v>LED Fixture, 38W</v>
          </cell>
          <cell r="G790">
            <v>1</v>
          </cell>
          <cell r="H790">
            <v>38</v>
          </cell>
          <cell r="I790">
            <v>38</v>
          </cell>
        </row>
        <row r="791">
          <cell r="A791" t="str">
            <v>LED Fixture139</v>
          </cell>
          <cell r="B791" t="str">
            <v>LED Fixture</v>
          </cell>
          <cell r="C791" t="str">
            <v>FLED039</v>
          </cell>
          <cell r="D791" t="str">
            <v>LED39W</v>
          </cell>
          <cell r="E791" t="str">
            <v>LED Fixture, 39W</v>
          </cell>
          <cell r="G791">
            <v>1</v>
          </cell>
          <cell r="H791">
            <v>39</v>
          </cell>
          <cell r="I791">
            <v>39</v>
          </cell>
        </row>
        <row r="792">
          <cell r="A792" t="str">
            <v>LED Fixture140</v>
          </cell>
          <cell r="B792" t="str">
            <v>LED Fixture</v>
          </cell>
          <cell r="C792" t="str">
            <v>FLED040</v>
          </cell>
          <cell r="D792" t="str">
            <v>LED40W</v>
          </cell>
          <cell r="E792" t="str">
            <v>LED Fixture, 40W</v>
          </cell>
          <cell r="G792">
            <v>1</v>
          </cell>
          <cell r="H792">
            <v>40</v>
          </cell>
          <cell r="I792">
            <v>40</v>
          </cell>
        </row>
        <row r="793">
          <cell r="A793" t="str">
            <v>LED Fixture141</v>
          </cell>
          <cell r="B793" t="str">
            <v>LED Fixture</v>
          </cell>
          <cell r="C793" t="str">
            <v>FLED041</v>
          </cell>
          <cell r="D793" t="str">
            <v>LED41W</v>
          </cell>
          <cell r="E793" t="str">
            <v xml:space="preserve">LED Fixture, 41W </v>
          </cell>
          <cell r="G793">
            <v>1</v>
          </cell>
          <cell r="H793">
            <v>41</v>
          </cell>
          <cell r="I793">
            <v>41</v>
          </cell>
        </row>
        <row r="794">
          <cell r="A794" t="str">
            <v>LED Fixture142</v>
          </cell>
          <cell r="B794" t="str">
            <v>LED Fixture</v>
          </cell>
          <cell r="C794" t="str">
            <v>FLED042</v>
          </cell>
          <cell r="D794" t="str">
            <v>LED42W</v>
          </cell>
          <cell r="E794" t="str">
            <v>LED Fixture, 42W</v>
          </cell>
          <cell r="G794">
            <v>1</v>
          </cell>
          <cell r="H794">
            <v>42</v>
          </cell>
          <cell r="I794">
            <v>42</v>
          </cell>
        </row>
        <row r="795">
          <cell r="A795" t="str">
            <v>LED Fixture143</v>
          </cell>
          <cell r="B795" t="str">
            <v>LED Fixture</v>
          </cell>
          <cell r="C795" t="str">
            <v>FLED043</v>
          </cell>
          <cell r="D795" t="str">
            <v>LED43W</v>
          </cell>
          <cell r="E795" t="str">
            <v>LED Fixture, 43W</v>
          </cell>
          <cell r="G795">
            <v>1</v>
          </cell>
          <cell r="H795">
            <v>43</v>
          </cell>
          <cell r="I795">
            <v>43</v>
          </cell>
        </row>
        <row r="796">
          <cell r="A796" t="str">
            <v>LED Fixture144</v>
          </cell>
          <cell r="B796" t="str">
            <v>LED Fixture</v>
          </cell>
          <cell r="C796" t="str">
            <v>FLED044</v>
          </cell>
          <cell r="D796" t="str">
            <v>LED44W</v>
          </cell>
          <cell r="E796" t="str">
            <v>LED Fixture, 44W</v>
          </cell>
          <cell r="G796">
            <v>1</v>
          </cell>
          <cell r="H796">
            <v>44</v>
          </cell>
          <cell r="I796">
            <v>44</v>
          </cell>
        </row>
        <row r="797">
          <cell r="A797" t="str">
            <v>LED Fixture145</v>
          </cell>
          <cell r="B797" t="str">
            <v>LED Fixture</v>
          </cell>
          <cell r="C797" t="str">
            <v>FLED045</v>
          </cell>
          <cell r="D797" t="str">
            <v>LED45W</v>
          </cell>
          <cell r="E797" t="str">
            <v>LED Fixture, 45W</v>
          </cell>
          <cell r="G797">
            <v>1</v>
          </cell>
          <cell r="H797">
            <v>45</v>
          </cell>
          <cell r="I797">
            <v>45</v>
          </cell>
        </row>
        <row r="798">
          <cell r="A798" t="str">
            <v>LED Fixture146</v>
          </cell>
          <cell r="B798" t="str">
            <v>LED Fixture</v>
          </cell>
          <cell r="C798" t="str">
            <v>FLED046</v>
          </cell>
          <cell r="D798" t="str">
            <v>LED46W</v>
          </cell>
          <cell r="E798" t="str">
            <v>LED Fixture, 46W</v>
          </cell>
          <cell r="G798">
            <v>1</v>
          </cell>
          <cell r="H798">
            <v>46</v>
          </cell>
          <cell r="I798">
            <v>46</v>
          </cell>
        </row>
        <row r="799">
          <cell r="A799" t="str">
            <v>LED Fixture147</v>
          </cell>
          <cell r="B799" t="str">
            <v>LED Fixture</v>
          </cell>
          <cell r="C799" t="str">
            <v>FLED047</v>
          </cell>
          <cell r="D799" t="str">
            <v>LED47W</v>
          </cell>
          <cell r="E799" t="str">
            <v>LED Fixture, 47W</v>
          </cell>
          <cell r="G799">
            <v>1</v>
          </cell>
          <cell r="H799">
            <v>47</v>
          </cell>
          <cell r="I799">
            <v>46.6</v>
          </cell>
        </row>
        <row r="800">
          <cell r="A800" t="str">
            <v>LED Fixture148</v>
          </cell>
          <cell r="B800" t="str">
            <v>LED Fixture</v>
          </cell>
          <cell r="C800" t="str">
            <v>FLED048</v>
          </cell>
          <cell r="D800" t="str">
            <v>LED48W</v>
          </cell>
          <cell r="E800" t="str">
            <v>LED Fixture, 48W</v>
          </cell>
          <cell r="G800">
            <v>1</v>
          </cell>
          <cell r="H800">
            <v>48</v>
          </cell>
          <cell r="I800">
            <v>48</v>
          </cell>
        </row>
        <row r="801">
          <cell r="A801" t="str">
            <v>LED Fixture149</v>
          </cell>
          <cell r="B801" t="str">
            <v>LED Fixture</v>
          </cell>
          <cell r="C801" t="str">
            <v>FLED049</v>
          </cell>
          <cell r="D801" t="str">
            <v>LED49W</v>
          </cell>
          <cell r="E801" t="str">
            <v>LED Fixture, 49W</v>
          </cell>
          <cell r="G801">
            <v>1</v>
          </cell>
          <cell r="H801">
            <v>49</v>
          </cell>
          <cell r="I801">
            <v>49</v>
          </cell>
        </row>
        <row r="802">
          <cell r="A802" t="str">
            <v>LED Fixture150</v>
          </cell>
          <cell r="B802" t="str">
            <v>LED Fixture</v>
          </cell>
          <cell r="C802" t="str">
            <v>FLED050</v>
          </cell>
          <cell r="D802" t="str">
            <v>LED50W</v>
          </cell>
          <cell r="E802" t="str">
            <v>LED Fixture, 50W</v>
          </cell>
          <cell r="G802">
            <v>1</v>
          </cell>
          <cell r="H802">
            <v>50</v>
          </cell>
          <cell r="I802">
            <v>50</v>
          </cell>
        </row>
        <row r="803">
          <cell r="A803" t="str">
            <v>LED Fixture151</v>
          </cell>
          <cell r="B803" t="str">
            <v>LED Fixture</v>
          </cell>
          <cell r="C803" t="str">
            <v>FLED051</v>
          </cell>
          <cell r="D803" t="str">
            <v>LED51W</v>
          </cell>
          <cell r="E803" t="str">
            <v>LED Fixture, 51W</v>
          </cell>
          <cell r="G803">
            <v>1</v>
          </cell>
          <cell r="H803">
            <v>51</v>
          </cell>
          <cell r="I803">
            <v>51</v>
          </cell>
        </row>
        <row r="804">
          <cell r="A804" t="str">
            <v>LED Fixture152</v>
          </cell>
          <cell r="B804" t="str">
            <v>LED Fixture</v>
          </cell>
          <cell r="C804" t="str">
            <v>FLED052</v>
          </cell>
          <cell r="D804" t="str">
            <v>LED52W</v>
          </cell>
          <cell r="E804" t="str">
            <v>LED Fixture, 52W</v>
          </cell>
          <cell r="G804">
            <v>1</v>
          </cell>
          <cell r="H804">
            <v>52</v>
          </cell>
          <cell r="I804">
            <v>52</v>
          </cell>
        </row>
        <row r="805">
          <cell r="A805" t="str">
            <v>LED Fixture153</v>
          </cell>
          <cell r="B805" t="str">
            <v>LED Fixture</v>
          </cell>
          <cell r="C805" t="str">
            <v>FLED053</v>
          </cell>
          <cell r="D805" t="str">
            <v>LED53W</v>
          </cell>
          <cell r="E805" t="str">
            <v>LED Fixture, 53W</v>
          </cell>
          <cell r="G805">
            <v>1</v>
          </cell>
          <cell r="H805">
            <v>53</v>
          </cell>
          <cell r="I805">
            <v>53</v>
          </cell>
        </row>
        <row r="806">
          <cell r="A806" t="str">
            <v>LED Fixture154</v>
          </cell>
          <cell r="B806" t="str">
            <v>LED Fixture</v>
          </cell>
          <cell r="C806" t="str">
            <v>FLED054</v>
          </cell>
          <cell r="D806" t="str">
            <v>LED54W</v>
          </cell>
          <cell r="E806" t="str">
            <v>LED Fixture, 54W</v>
          </cell>
          <cell r="G806">
            <v>1</v>
          </cell>
          <cell r="H806">
            <v>54</v>
          </cell>
          <cell r="I806">
            <v>54</v>
          </cell>
        </row>
        <row r="807">
          <cell r="A807" t="str">
            <v>LED Fixture155</v>
          </cell>
          <cell r="B807" t="str">
            <v>LED Fixture</v>
          </cell>
          <cell r="C807" t="str">
            <v>FLED055</v>
          </cell>
          <cell r="D807" t="str">
            <v>LED55W</v>
          </cell>
          <cell r="E807" t="str">
            <v>LED Fixture, 55W</v>
          </cell>
          <cell r="G807">
            <v>1</v>
          </cell>
          <cell r="H807">
            <v>55</v>
          </cell>
          <cell r="I807">
            <v>55</v>
          </cell>
        </row>
        <row r="808">
          <cell r="A808" t="str">
            <v>LED Fixture156</v>
          </cell>
          <cell r="B808" t="str">
            <v>LED Fixture</v>
          </cell>
          <cell r="C808" t="str">
            <v>FLED056</v>
          </cell>
          <cell r="D808" t="str">
            <v>LED56W</v>
          </cell>
          <cell r="E808" t="str">
            <v>LED Fixture, 56W</v>
          </cell>
          <cell r="G808">
            <v>1</v>
          </cell>
          <cell r="H808">
            <v>56</v>
          </cell>
          <cell r="I808">
            <v>56</v>
          </cell>
        </row>
        <row r="809">
          <cell r="A809" t="str">
            <v>LED Fixture157</v>
          </cell>
          <cell r="B809" t="str">
            <v>LED Fixture</v>
          </cell>
          <cell r="C809" t="str">
            <v>FLED057</v>
          </cell>
          <cell r="D809" t="str">
            <v>LED57W</v>
          </cell>
          <cell r="E809" t="str">
            <v>LED Fixture, 57W</v>
          </cell>
          <cell r="G809">
            <v>1</v>
          </cell>
          <cell r="H809">
            <v>57</v>
          </cell>
          <cell r="I809">
            <v>57</v>
          </cell>
        </row>
        <row r="810">
          <cell r="A810" t="str">
            <v>LED Fixture158</v>
          </cell>
          <cell r="B810" t="str">
            <v>LED Fixture</v>
          </cell>
          <cell r="C810" t="str">
            <v>FLED058</v>
          </cell>
          <cell r="D810" t="str">
            <v>LED58W</v>
          </cell>
          <cell r="E810" t="str">
            <v>LED Fixture, 58W</v>
          </cell>
          <cell r="G810">
            <v>1</v>
          </cell>
          <cell r="H810">
            <v>58</v>
          </cell>
          <cell r="I810">
            <v>58</v>
          </cell>
        </row>
        <row r="811">
          <cell r="A811" t="str">
            <v>LED Fixture159</v>
          </cell>
          <cell r="B811" t="str">
            <v>LED Fixture</v>
          </cell>
          <cell r="C811" t="str">
            <v>FLED059</v>
          </cell>
          <cell r="D811" t="str">
            <v>LED59W</v>
          </cell>
          <cell r="E811" t="str">
            <v>LED Fixture, 59W</v>
          </cell>
          <cell r="G811">
            <v>1</v>
          </cell>
          <cell r="H811">
            <v>59</v>
          </cell>
          <cell r="I811">
            <v>59</v>
          </cell>
        </row>
        <row r="812">
          <cell r="A812" t="str">
            <v>LED Fixture160</v>
          </cell>
          <cell r="B812" t="str">
            <v>LED Fixture</v>
          </cell>
          <cell r="C812" t="str">
            <v>FLED060</v>
          </cell>
          <cell r="D812" t="str">
            <v>LED60W</v>
          </cell>
          <cell r="E812" t="str">
            <v>LED Fixture, 60W</v>
          </cell>
          <cell r="G812">
            <v>1</v>
          </cell>
          <cell r="H812">
            <v>60</v>
          </cell>
          <cell r="I812">
            <v>60</v>
          </cell>
        </row>
        <row r="813">
          <cell r="A813" t="str">
            <v>LED Fixture161</v>
          </cell>
          <cell r="B813" t="str">
            <v>LED Fixture</v>
          </cell>
          <cell r="C813" t="str">
            <v>FLED061</v>
          </cell>
          <cell r="D813" t="str">
            <v>LED61W</v>
          </cell>
          <cell r="E813" t="str">
            <v>LED Fixture, 61W</v>
          </cell>
          <cell r="G813">
            <v>1</v>
          </cell>
          <cell r="H813">
            <v>61</v>
          </cell>
          <cell r="I813">
            <v>61</v>
          </cell>
        </row>
        <row r="814">
          <cell r="A814" t="str">
            <v>LED Fixture162</v>
          </cell>
          <cell r="B814" t="str">
            <v>LED Fixture</v>
          </cell>
          <cell r="C814" t="str">
            <v>FLED062</v>
          </cell>
          <cell r="D814" t="str">
            <v>LED62W</v>
          </cell>
          <cell r="E814" t="str">
            <v>LED Fixture, 62W</v>
          </cell>
          <cell r="G814">
            <v>1</v>
          </cell>
          <cell r="H814">
            <v>62</v>
          </cell>
          <cell r="I814">
            <v>62</v>
          </cell>
        </row>
        <row r="815">
          <cell r="A815" t="str">
            <v>LED Fixture163</v>
          </cell>
          <cell r="B815" t="str">
            <v>LED Fixture</v>
          </cell>
          <cell r="C815" t="str">
            <v>FLED063</v>
          </cell>
          <cell r="D815" t="str">
            <v>LED63W</v>
          </cell>
          <cell r="E815" t="str">
            <v>LED Fixture, 63W</v>
          </cell>
          <cell r="G815">
            <v>1</v>
          </cell>
          <cell r="H815">
            <v>63</v>
          </cell>
          <cell r="I815">
            <v>63</v>
          </cell>
        </row>
        <row r="816">
          <cell r="A816" t="str">
            <v>LED Fixture164</v>
          </cell>
          <cell r="B816" t="str">
            <v>LED Fixture</v>
          </cell>
          <cell r="C816" t="str">
            <v>FLED064</v>
          </cell>
          <cell r="D816" t="str">
            <v>LED64W</v>
          </cell>
          <cell r="E816" t="str">
            <v>LED Fixture, 64W</v>
          </cell>
          <cell r="G816">
            <v>1</v>
          </cell>
          <cell r="H816">
            <v>64</v>
          </cell>
          <cell r="I816">
            <v>64</v>
          </cell>
        </row>
        <row r="817">
          <cell r="A817" t="str">
            <v>LED Fixture165</v>
          </cell>
          <cell r="B817" t="str">
            <v>LED Fixture</v>
          </cell>
          <cell r="C817" t="str">
            <v>FLED065</v>
          </cell>
          <cell r="D817" t="str">
            <v>LED65W</v>
          </cell>
          <cell r="E817" t="str">
            <v>LED Fixture, 65W</v>
          </cell>
          <cell r="G817">
            <v>1</v>
          </cell>
          <cell r="H817">
            <v>65</v>
          </cell>
          <cell r="I817">
            <v>65</v>
          </cell>
        </row>
        <row r="818">
          <cell r="A818" t="str">
            <v>LED Fixture166</v>
          </cell>
          <cell r="B818" t="str">
            <v>LED Fixture</v>
          </cell>
          <cell r="C818" t="str">
            <v>FLED066</v>
          </cell>
          <cell r="D818" t="str">
            <v>LED66W</v>
          </cell>
          <cell r="E818" t="str">
            <v>LED Fixture, 66W</v>
          </cell>
          <cell r="G818">
            <v>1</v>
          </cell>
          <cell r="H818">
            <v>66</v>
          </cell>
          <cell r="I818">
            <v>66</v>
          </cell>
        </row>
        <row r="819">
          <cell r="A819" t="str">
            <v>LED Fixture167</v>
          </cell>
          <cell r="B819" t="str">
            <v>LED Fixture</v>
          </cell>
          <cell r="C819" t="str">
            <v>FLED067</v>
          </cell>
          <cell r="D819" t="str">
            <v>LED67W</v>
          </cell>
          <cell r="E819" t="str">
            <v>LED Fixture, 67W</v>
          </cell>
          <cell r="G819">
            <v>1</v>
          </cell>
          <cell r="H819">
            <v>67</v>
          </cell>
          <cell r="I819">
            <v>67</v>
          </cell>
        </row>
        <row r="820">
          <cell r="A820" t="str">
            <v>LED Fixture168</v>
          </cell>
          <cell r="B820" t="str">
            <v>LED Fixture</v>
          </cell>
          <cell r="C820" t="str">
            <v>FLED068</v>
          </cell>
          <cell r="D820" t="str">
            <v>LED68W</v>
          </cell>
          <cell r="E820" t="str">
            <v>LED Fixture, 68W</v>
          </cell>
          <cell r="G820">
            <v>1</v>
          </cell>
          <cell r="H820">
            <v>68</v>
          </cell>
          <cell r="I820">
            <v>68</v>
          </cell>
        </row>
        <row r="821">
          <cell r="A821" t="str">
            <v>LED Fixture169</v>
          </cell>
          <cell r="B821" t="str">
            <v>LED Fixture</v>
          </cell>
          <cell r="C821" t="str">
            <v>FLED069</v>
          </cell>
          <cell r="D821" t="str">
            <v>LED69W</v>
          </cell>
          <cell r="E821" t="str">
            <v>LED Fixture, 69W</v>
          </cell>
          <cell r="G821">
            <v>1</v>
          </cell>
          <cell r="H821">
            <v>69</v>
          </cell>
          <cell r="I821">
            <v>69</v>
          </cell>
        </row>
        <row r="822">
          <cell r="A822" t="str">
            <v>LED Fixture170</v>
          </cell>
          <cell r="B822" t="str">
            <v>LED Fixture</v>
          </cell>
          <cell r="C822" t="str">
            <v>FLED070</v>
          </cell>
          <cell r="D822" t="str">
            <v>LED70W</v>
          </cell>
          <cell r="E822" t="str">
            <v>LED Fixture, 70W</v>
          </cell>
          <cell r="G822">
            <v>1</v>
          </cell>
          <cell r="H822">
            <v>70</v>
          </cell>
          <cell r="I822">
            <v>70</v>
          </cell>
        </row>
        <row r="823">
          <cell r="A823" t="str">
            <v>LED Fixture171</v>
          </cell>
          <cell r="B823" t="str">
            <v>LED Fixture</v>
          </cell>
          <cell r="C823" t="str">
            <v>FLED071</v>
          </cell>
          <cell r="D823" t="str">
            <v>LED71W</v>
          </cell>
          <cell r="E823" t="str">
            <v>LED Fixture, 71W</v>
          </cell>
          <cell r="G823">
            <v>1</v>
          </cell>
          <cell r="H823">
            <v>71</v>
          </cell>
          <cell r="I823">
            <v>71</v>
          </cell>
        </row>
        <row r="824">
          <cell r="A824" t="str">
            <v>LED Fixture172</v>
          </cell>
          <cell r="B824" t="str">
            <v>LED Fixture</v>
          </cell>
          <cell r="C824" t="str">
            <v>FLED072</v>
          </cell>
          <cell r="D824" t="str">
            <v>LED72W</v>
          </cell>
          <cell r="E824" t="str">
            <v>LED Fixture, 72W</v>
          </cell>
          <cell r="G824">
            <v>1</v>
          </cell>
          <cell r="H824">
            <v>72</v>
          </cell>
          <cell r="I824">
            <v>72</v>
          </cell>
        </row>
        <row r="825">
          <cell r="A825" t="str">
            <v>LED Fixture173</v>
          </cell>
          <cell r="B825" t="str">
            <v>LED Fixture</v>
          </cell>
          <cell r="C825" t="str">
            <v>FLED073</v>
          </cell>
          <cell r="D825" t="str">
            <v>LED73W</v>
          </cell>
          <cell r="E825" t="str">
            <v>LED Fixture, 73W</v>
          </cell>
          <cell r="G825">
            <v>1</v>
          </cell>
          <cell r="H825">
            <v>73</v>
          </cell>
          <cell r="I825">
            <v>73</v>
          </cell>
        </row>
        <row r="826">
          <cell r="A826" t="str">
            <v>LED Fixture174</v>
          </cell>
          <cell r="B826" t="str">
            <v>LED Fixture</v>
          </cell>
          <cell r="C826" t="str">
            <v>FLED074</v>
          </cell>
          <cell r="D826" t="str">
            <v>LED74W</v>
          </cell>
          <cell r="E826" t="str">
            <v>LED Fixture, 74W</v>
          </cell>
          <cell r="G826">
            <v>1</v>
          </cell>
          <cell r="H826">
            <v>74</v>
          </cell>
          <cell r="I826">
            <v>74</v>
          </cell>
        </row>
        <row r="827">
          <cell r="A827" t="str">
            <v>LED Fixture175</v>
          </cell>
          <cell r="B827" t="str">
            <v>LED Fixture</v>
          </cell>
          <cell r="C827" t="str">
            <v>FLED075</v>
          </cell>
          <cell r="D827" t="str">
            <v>LED75W</v>
          </cell>
          <cell r="E827" t="str">
            <v>LED Fixture, 75W</v>
          </cell>
          <cell r="G827">
            <v>1</v>
          </cell>
          <cell r="H827">
            <v>75</v>
          </cell>
          <cell r="I827">
            <v>75</v>
          </cell>
        </row>
        <row r="828">
          <cell r="A828" t="str">
            <v>LED Fixture176</v>
          </cell>
          <cell r="B828" t="str">
            <v>LED Fixture</v>
          </cell>
          <cell r="C828" t="str">
            <v>FLED076</v>
          </cell>
          <cell r="D828" t="str">
            <v>LED76W</v>
          </cell>
          <cell r="E828" t="str">
            <v>LED Fixture, 76W</v>
          </cell>
          <cell r="G828">
            <v>1</v>
          </cell>
          <cell r="H828">
            <v>76</v>
          </cell>
          <cell r="I828">
            <v>76</v>
          </cell>
        </row>
        <row r="829">
          <cell r="A829" t="str">
            <v>LED Fixture177</v>
          </cell>
          <cell r="B829" t="str">
            <v>LED Fixture</v>
          </cell>
          <cell r="C829" t="str">
            <v>FLED077</v>
          </cell>
          <cell r="D829" t="str">
            <v>LED77W</v>
          </cell>
          <cell r="E829" t="str">
            <v>LED Fixture, 77W</v>
          </cell>
          <cell r="G829">
            <v>1</v>
          </cell>
          <cell r="H829">
            <v>77</v>
          </cell>
          <cell r="I829">
            <v>77</v>
          </cell>
        </row>
        <row r="830">
          <cell r="A830" t="str">
            <v>LED Fixture178</v>
          </cell>
          <cell r="B830" t="str">
            <v>LED Fixture</v>
          </cell>
          <cell r="C830" t="str">
            <v>FLED078</v>
          </cell>
          <cell r="D830" t="str">
            <v>LED78W</v>
          </cell>
          <cell r="E830" t="str">
            <v>LED Fixture, 78W</v>
          </cell>
          <cell r="G830">
            <v>1</v>
          </cell>
          <cell r="H830">
            <v>78</v>
          </cell>
          <cell r="I830">
            <v>78</v>
          </cell>
        </row>
        <row r="831">
          <cell r="A831" t="str">
            <v>LED Fixture179</v>
          </cell>
          <cell r="B831" t="str">
            <v>LED Fixture</v>
          </cell>
          <cell r="C831" t="str">
            <v>FLED079</v>
          </cell>
          <cell r="D831" t="str">
            <v>LED79W</v>
          </cell>
          <cell r="E831" t="str">
            <v>LED Fixture, 79W</v>
          </cell>
          <cell r="G831">
            <v>1</v>
          </cell>
          <cell r="H831">
            <v>79</v>
          </cell>
          <cell r="I831">
            <v>79</v>
          </cell>
        </row>
        <row r="832">
          <cell r="A832" t="str">
            <v>LED Fixture180</v>
          </cell>
          <cell r="B832" t="str">
            <v>LED Fixture</v>
          </cell>
          <cell r="C832" t="str">
            <v>FLED080</v>
          </cell>
          <cell r="D832" t="str">
            <v>LED80W</v>
          </cell>
          <cell r="E832" t="str">
            <v>LED Fixture, 80W</v>
          </cell>
          <cell r="G832">
            <v>1</v>
          </cell>
          <cell r="H832">
            <v>80</v>
          </cell>
          <cell r="I832">
            <v>80</v>
          </cell>
        </row>
        <row r="833">
          <cell r="A833" t="str">
            <v>LED Fixture181</v>
          </cell>
          <cell r="B833" t="str">
            <v>LED Fixture</v>
          </cell>
          <cell r="C833" t="str">
            <v>FLED081</v>
          </cell>
          <cell r="D833" t="str">
            <v>LED81W</v>
          </cell>
          <cell r="E833" t="str">
            <v>LED Fixture, 81W</v>
          </cell>
          <cell r="G833">
            <v>1</v>
          </cell>
          <cell r="H833">
            <v>81</v>
          </cell>
          <cell r="I833">
            <v>81</v>
          </cell>
        </row>
        <row r="834">
          <cell r="A834" t="str">
            <v>LED Fixture182</v>
          </cell>
          <cell r="B834" t="str">
            <v>LED Fixture</v>
          </cell>
          <cell r="C834" t="str">
            <v>FLED082</v>
          </cell>
          <cell r="D834" t="str">
            <v>LED82W</v>
          </cell>
          <cell r="E834" t="str">
            <v>LED Fixture, 82W</v>
          </cell>
          <cell r="G834">
            <v>1</v>
          </cell>
          <cell r="H834">
            <v>82</v>
          </cell>
          <cell r="I834">
            <v>82</v>
          </cell>
        </row>
        <row r="835">
          <cell r="A835" t="str">
            <v>LED Fixture183</v>
          </cell>
          <cell r="B835" t="str">
            <v>LED Fixture</v>
          </cell>
          <cell r="C835" t="str">
            <v>FLED083</v>
          </cell>
          <cell r="D835" t="str">
            <v>LED83W</v>
          </cell>
          <cell r="E835" t="str">
            <v>LED Fixture, 83W</v>
          </cell>
          <cell r="G835">
            <v>1</v>
          </cell>
          <cell r="H835">
            <v>83</v>
          </cell>
          <cell r="I835">
            <v>83</v>
          </cell>
        </row>
        <row r="836">
          <cell r="A836" t="str">
            <v>LED Fixture184</v>
          </cell>
          <cell r="B836" t="str">
            <v>LED Fixture</v>
          </cell>
          <cell r="C836" t="str">
            <v>FLED084</v>
          </cell>
          <cell r="D836" t="str">
            <v>LED84W</v>
          </cell>
          <cell r="E836" t="str">
            <v>LED Fixture, 84W</v>
          </cell>
          <cell r="G836">
            <v>1</v>
          </cell>
          <cell r="H836">
            <v>84</v>
          </cell>
          <cell r="I836">
            <v>84</v>
          </cell>
        </row>
        <row r="837">
          <cell r="A837" t="str">
            <v>LED Fixture185</v>
          </cell>
          <cell r="B837" t="str">
            <v>LED Fixture</v>
          </cell>
          <cell r="C837" t="str">
            <v>FLED085</v>
          </cell>
          <cell r="D837" t="str">
            <v>LED85W</v>
          </cell>
          <cell r="E837" t="str">
            <v>LED Fixture, 85W</v>
          </cell>
          <cell r="G837">
            <v>1</v>
          </cell>
          <cell r="H837">
            <v>85</v>
          </cell>
          <cell r="I837">
            <v>85</v>
          </cell>
        </row>
        <row r="838">
          <cell r="A838" t="str">
            <v>LED Fixture186</v>
          </cell>
          <cell r="B838" t="str">
            <v>LED Fixture</v>
          </cell>
          <cell r="C838" t="str">
            <v>FLED086</v>
          </cell>
          <cell r="D838" t="str">
            <v>LED86W</v>
          </cell>
          <cell r="E838" t="str">
            <v>LED Fixture, 86W</v>
          </cell>
          <cell r="G838">
            <v>1</v>
          </cell>
          <cell r="H838">
            <v>86</v>
          </cell>
          <cell r="I838">
            <v>86</v>
          </cell>
        </row>
        <row r="839">
          <cell r="A839" t="str">
            <v>LED Fixture187</v>
          </cell>
          <cell r="B839" t="str">
            <v>LED Fixture</v>
          </cell>
          <cell r="C839" t="str">
            <v>FLED087</v>
          </cell>
          <cell r="D839" t="str">
            <v>LED87W</v>
          </cell>
          <cell r="E839" t="str">
            <v>LED Fixture, 87W</v>
          </cell>
          <cell r="G839">
            <v>1</v>
          </cell>
          <cell r="H839">
            <v>87</v>
          </cell>
          <cell r="I839">
            <v>87</v>
          </cell>
        </row>
        <row r="840">
          <cell r="A840" t="str">
            <v>LED Fixture188</v>
          </cell>
          <cell r="B840" t="str">
            <v>LED Fixture</v>
          </cell>
          <cell r="C840" t="str">
            <v>FLED088</v>
          </cell>
          <cell r="D840" t="str">
            <v>LED88W</v>
          </cell>
          <cell r="E840" t="str">
            <v>LED Fixture, 88W</v>
          </cell>
          <cell r="G840">
            <v>1</v>
          </cell>
          <cell r="H840">
            <v>88</v>
          </cell>
          <cell r="I840">
            <v>88</v>
          </cell>
        </row>
        <row r="841">
          <cell r="A841" t="str">
            <v>LED Fixture189</v>
          </cell>
          <cell r="B841" t="str">
            <v>LED Fixture</v>
          </cell>
          <cell r="C841" t="str">
            <v>FLED089</v>
          </cell>
          <cell r="D841" t="str">
            <v>LED89W</v>
          </cell>
          <cell r="E841" t="str">
            <v>LED Fixture, 89W</v>
          </cell>
          <cell r="G841">
            <v>1</v>
          </cell>
          <cell r="H841">
            <v>89</v>
          </cell>
          <cell r="I841">
            <v>89</v>
          </cell>
        </row>
        <row r="842">
          <cell r="A842" t="str">
            <v>LED Fixture190</v>
          </cell>
          <cell r="B842" t="str">
            <v>LED Fixture</v>
          </cell>
          <cell r="C842" t="str">
            <v>FLED090</v>
          </cell>
          <cell r="D842" t="str">
            <v>LED90W</v>
          </cell>
          <cell r="E842" t="str">
            <v>LED Fixture, 90W</v>
          </cell>
          <cell r="G842">
            <v>1</v>
          </cell>
          <cell r="H842">
            <v>90</v>
          </cell>
          <cell r="I842">
            <v>90</v>
          </cell>
        </row>
        <row r="843">
          <cell r="A843" t="str">
            <v>LED Fixture191</v>
          </cell>
          <cell r="B843" t="str">
            <v>LED Fixture</v>
          </cell>
          <cell r="C843" t="str">
            <v>FLED091</v>
          </cell>
          <cell r="D843" t="str">
            <v>LED91W</v>
          </cell>
          <cell r="E843" t="str">
            <v>LED Fixture, 91W</v>
          </cell>
          <cell r="G843">
            <v>1</v>
          </cell>
          <cell r="H843">
            <v>91</v>
          </cell>
          <cell r="I843">
            <v>91</v>
          </cell>
        </row>
        <row r="844">
          <cell r="A844" t="str">
            <v>LED Fixture192</v>
          </cell>
          <cell r="B844" t="str">
            <v>LED Fixture</v>
          </cell>
          <cell r="C844" t="str">
            <v>FLED092</v>
          </cell>
          <cell r="D844" t="str">
            <v>LED92W</v>
          </cell>
          <cell r="E844" t="str">
            <v>LED Fixture, 92W</v>
          </cell>
          <cell r="G844">
            <v>1</v>
          </cell>
          <cell r="H844">
            <v>92</v>
          </cell>
          <cell r="I844">
            <v>92</v>
          </cell>
        </row>
        <row r="845">
          <cell r="A845" t="str">
            <v>LED Fixture193</v>
          </cell>
          <cell r="B845" t="str">
            <v>LED Fixture</v>
          </cell>
          <cell r="C845" t="str">
            <v>FLED093</v>
          </cell>
          <cell r="D845" t="str">
            <v>LED93W</v>
          </cell>
          <cell r="E845" t="str">
            <v>LED Fixture, 93W</v>
          </cell>
          <cell r="G845">
            <v>1</v>
          </cell>
          <cell r="H845">
            <v>93</v>
          </cell>
          <cell r="I845">
            <v>93</v>
          </cell>
        </row>
        <row r="846">
          <cell r="A846" t="str">
            <v>LED Fixture194</v>
          </cell>
          <cell r="B846" t="str">
            <v>LED Fixture</v>
          </cell>
          <cell r="C846" t="str">
            <v>FLED094</v>
          </cell>
          <cell r="D846" t="str">
            <v>LED94W</v>
          </cell>
          <cell r="E846" t="str">
            <v>LED Fixture, 94W</v>
          </cell>
          <cell r="G846">
            <v>1</v>
          </cell>
          <cell r="H846">
            <v>94</v>
          </cell>
          <cell r="I846">
            <v>94</v>
          </cell>
        </row>
        <row r="847">
          <cell r="A847" t="str">
            <v>LED Fixture195</v>
          </cell>
          <cell r="B847" t="str">
            <v>LED Fixture</v>
          </cell>
          <cell r="C847" t="str">
            <v>FLED095</v>
          </cell>
          <cell r="D847" t="str">
            <v>LED95W</v>
          </cell>
          <cell r="E847" t="str">
            <v>LED Fixture, 95W</v>
          </cell>
          <cell r="G847">
            <v>1</v>
          </cell>
          <cell r="H847">
            <v>95</v>
          </cell>
          <cell r="I847">
            <v>95</v>
          </cell>
        </row>
        <row r="848">
          <cell r="A848" t="str">
            <v>LED Fixture196</v>
          </cell>
          <cell r="B848" t="str">
            <v>LED Fixture</v>
          </cell>
          <cell r="C848" t="str">
            <v>FLED096</v>
          </cell>
          <cell r="D848" t="str">
            <v>LED96W</v>
          </cell>
          <cell r="E848" t="str">
            <v>LED Fixture, 96W</v>
          </cell>
          <cell r="G848">
            <v>1</v>
          </cell>
          <cell r="H848">
            <v>96</v>
          </cell>
          <cell r="I848">
            <v>96</v>
          </cell>
        </row>
        <row r="849">
          <cell r="A849" t="str">
            <v>LED Fixture197</v>
          </cell>
          <cell r="B849" t="str">
            <v>LED Fixture</v>
          </cell>
          <cell r="C849" t="str">
            <v>FLED097</v>
          </cell>
          <cell r="D849" t="str">
            <v>LED97W</v>
          </cell>
          <cell r="E849" t="str">
            <v>LED Fixture, 97W</v>
          </cell>
          <cell r="G849">
            <v>1</v>
          </cell>
          <cell r="H849">
            <v>97</v>
          </cell>
          <cell r="I849">
            <v>97</v>
          </cell>
        </row>
        <row r="850">
          <cell r="A850" t="str">
            <v>LED Fixture198</v>
          </cell>
          <cell r="B850" t="str">
            <v>LED Fixture</v>
          </cell>
          <cell r="C850" t="str">
            <v>FLED098</v>
          </cell>
          <cell r="D850" t="str">
            <v>LED98W</v>
          </cell>
          <cell r="E850" t="str">
            <v>LED Fixture, 98W</v>
          </cell>
          <cell r="G850">
            <v>1</v>
          </cell>
          <cell r="H850">
            <v>98</v>
          </cell>
          <cell r="I850">
            <v>98</v>
          </cell>
        </row>
        <row r="851">
          <cell r="A851" t="str">
            <v>LED Fixture199</v>
          </cell>
          <cell r="B851" t="str">
            <v>LED Fixture</v>
          </cell>
          <cell r="C851" t="str">
            <v>FLED099</v>
          </cell>
          <cell r="D851" t="str">
            <v>LED99W</v>
          </cell>
          <cell r="E851" t="str">
            <v>LED Fixture, 99W</v>
          </cell>
          <cell r="G851">
            <v>1</v>
          </cell>
          <cell r="H851">
            <v>99</v>
          </cell>
          <cell r="I851">
            <v>99</v>
          </cell>
        </row>
        <row r="852">
          <cell r="A852" t="str">
            <v>LED Fixture1100</v>
          </cell>
          <cell r="B852" t="str">
            <v>LED Fixture</v>
          </cell>
          <cell r="C852" t="str">
            <v>FLED100</v>
          </cell>
          <cell r="D852" t="str">
            <v>LED100W</v>
          </cell>
          <cell r="E852" t="str">
            <v>LED Fixture, 100W</v>
          </cell>
          <cell r="G852">
            <v>1</v>
          </cell>
          <cell r="H852">
            <v>100</v>
          </cell>
          <cell r="I852">
            <v>100</v>
          </cell>
        </row>
        <row r="853">
          <cell r="A853" t="str">
            <v>LED Fixture1101</v>
          </cell>
          <cell r="B853" t="str">
            <v>LED Fixture</v>
          </cell>
          <cell r="C853" t="str">
            <v>FLED101</v>
          </cell>
          <cell r="D853" t="str">
            <v>LED101W</v>
          </cell>
          <cell r="E853" t="str">
            <v>LED Fixture, 101W</v>
          </cell>
          <cell r="G853">
            <v>1</v>
          </cell>
          <cell r="H853">
            <v>101</v>
          </cell>
          <cell r="I853">
            <v>101</v>
          </cell>
        </row>
        <row r="854">
          <cell r="A854" t="str">
            <v>LED Fixture1102</v>
          </cell>
          <cell r="B854" t="str">
            <v>LED Fixture</v>
          </cell>
          <cell r="C854" t="str">
            <v>FLED102</v>
          </cell>
          <cell r="D854" t="str">
            <v>LED102W</v>
          </cell>
          <cell r="E854" t="str">
            <v>LED Fixture, 102W</v>
          </cell>
          <cell r="G854">
            <v>1</v>
          </cell>
          <cell r="H854">
            <v>102</v>
          </cell>
          <cell r="I854">
            <v>102</v>
          </cell>
        </row>
        <row r="855">
          <cell r="A855" t="str">
            <v>LED Fixture1103</v>
          </cell>
          <cell r="B855" t="str">
            <v>LED Fixture</v>
          </cell>
          <cell r="C855" t="str">
            <v>FLED103</v>
          </cell>
          <cell r="D855" t="str">
            <v>LED103W</v>
          </cell>
          <cell r="E855" t="str">
            <v>LED Fixture, 103W</v>
          </cell>
          <cell r="G855">
            <v>1</v>
          </cell>
          <cell r="H855">
            <v>103</v>
          </cell>
          <cell r="I855">
            <v>103</v>
          </cell>
        </row>
        <row r="856">
          <cell r="A856" t="str">
            <v>LED Fixture1104</v>
          </cell>
          <cell r="B856" t="str">
            <v>LED Fixture</v>
          </cell>
          <cell r="C856" t="str">
            <v>FLED104</v>
          </cell>
          <cell r="D856" t="str">
            <v>LED104W</v>
          </cell>
          <cell r="E856" t="str">
            <v>LED Fixture, 104W</v>
          </cell>
          <cell r="G856">
            <v>1</v>
          </cell>
          <cell r="H856">
            <v>104</v>
          </cell>
          <cell r="I856">
            <v>104</v>
          </cell>
        </row>
        <row r="857">
          <cell r="A857" t="str">
            <v>LED Fixture1105</v>
          </cell>
          <cell r="B857" t="str">
            <v>LED Fixture</v>
          </cell>
          <cell r="C857" t="str">
            <v>FLED105</v>
          </cell>
          <cell r="D857" t="str">
            <v>LED105W</v>
          </cell>
          <cell r="E857" t="str">
            <v>LED Fixture, 105W</v>
          </cell>
          <cell r="G857">
            <v>1</v>
          </cell>
          <cell r="H857">
            <v>105</v>
          </cell>
          <cell r="I857">
            <v>105</v>
          </cell>
        </row>
        <row r="858">
          <cell r="A858" t="str">
            <v>LED Fixture1106</v>
          </cell>
          <cell r="B858" t="str">
            <v>LED Fixture</v>
          </cell>
          <cell r="C858" t="str">
            <v>FLED106</v>
          </cell>
          <cell r="D858" t="str">
            <v>LED106W</v>
          </cell>
          <cell r="E858" t="str">
            <v>LED Fixture, 106W</v>
          </cell>
          <cell r="G858">
            <v>1</v>
          </cell>
          <cell r="H858">
            <v>106</v>
          </cell>
          <cell r="I858">
            <v>106</v>
          </cell>
        </row>
        <row r="859">
          <cell r="A859" t="str">
            <v>LED Fixture1107</v>
          </cell>
          <cell r="B859" t="str">
            <v>LED Fixture</v>
          </cell>
          <cell r="C859" t="str">
            <v>FLED107</v>
          </cell>
          <cell r="D859" t="str">
            <v>LED107W</v>
          </cell>
          <cell r="E859" t="str">
            <v>LED Fixture, 107W</v>
          </cell>
          <cell r="G859">
            <v>1</v>
          </cell>
          <cell r="H859">
            <v>107</v>
          </cell>
          <cell r="I859">
            <v>107</v>
          </cell>
        </row>
        <row r="860">
          <cell r="A860" t="str">
            <v>LED Fixture1108</v>
          </cell>
          <cell r="B860" t="str">
            <v>LED Fixture</v>
          </cell>
          <cell r="C860" t="str">
            <v>FLED108</v>
          </cell>
          <cell r="D860" t="str">
            <v>LED108W</v>
          </cell>
          <cell r="E860" t="str">
            <v>LED Fixture, 108W</v>
          </cell>
          <cell r="G860">
            <v>1</v>
          </cell>
          <cell r="H860">
            <v>108</v>
          </cell>
          <cell r="I860">
            <v>108</v>
          </cell>
        </row>
        <row r="861">
          <cell r="A861" t="str">
            <v>LED Fixture1109</v>
          </cell>
          <cell r="B861" t="str">
            <v>LED Fixture</v>
          </cell>
          <cell r="C861" t="str">
            <v>FLED109</v>
          </cell>
          <cell r="D861" t="str">
            <v>LED109W</v>
          </cell>
          <cell r="E861" t="str">
            <v>LED Fixture, 109W</v>
          </cell>
          <cell r="G861">
            <v>1</v>
          </cell>
          <cell r="H861">
            <v>109</v>
          </cell>
          <cell r="I861">
            <v>109</v>
          </cell>
        </row>
        <row r="862">
          <cell r="A862" t="str">
            <v>LED Fixture1110</v>
          </cell>
          <cell r="B862" t="str">
            <v>LED Fixture</v>
          </cell>
          <cell r="C862" t="str">
            <v>FLED110</v>
          </cell>
          <cell r="D862" t="str">
            <v>LED110W</v>
          </cell>
          <cell r="E862" t="str">
            <v>LED Fixture, 110W</v>
          </cell>
          <cell r="G862">
            <v>1</v>
          </cell>
          <cell r="H862">
            <v>110</v>
          </cell>
          <cell r="I862">
            <v>110</v>
          </cell>
        </row>
        <row r="863">
          <cell r="A863" t="str">
            <v>LED Fixture1111</v>
          </cell>
          <cell r="B863" t="str">
            <v>LED Fixture</v>
          </cell>
          <cell r="C863" t="str">
            <v>FLED111</v>
          </cell>
          <cell r="D863" t="str">
            <v>LED111W</v>
          </cell>
          <cell r="E863" t="str">
            <v>LED Fixture, 111W</v>
          </cell>
          <cell r="G863">
            <v>1</v>
          </cell>
          <cell r="H863">
            <v>111</v>
          </cell>
          <cell r="I863">
            <v>111</v>
          </cell>
        </row>
        <row r="864">
          <cell r="A864" t="str">
            <v>LED Fixture1112</v>
          </cell>
          <cell r="B864" t="str">
            <v>LED Fixture</v>
          </cell>
          <cell r="C864" t="str">
            <v>FLED112</v>
          </cell>
          <cell r="D864" t="str">
            <v>LED112W</v>
          </cell>
          <cell r="E864" t="str">
            <v>LED Fixture, 112W</v>
          </cell>
          <cell r="G864">
            <v>1</v>
          </cell>
          <cell r="H864">
            <v>112</v>
          </cell>
          <cell r="I864">
            <v>112</v>
          </cell>
        </row>
        <row r="865">
          <cell r="A865" t="str">
            <v>LED Fixture1113</v>
          </cell>
          <cell r="B865" t="str">
            <v>LED Fixture</v>
          </cell>
          <cell r="C865" t="str">
            <v>FLED113</v>
          </cell>
          <cell r="D865" t="str">
            <v>LED113W</v>
          </cell>
          <cell r="E865" t="str">
            <v>LED Fixture, 113W</v>
          </cell>
          <cell r="G865">
            <v>1</v>
          </cell>
          <cell r="H865">
            <v>113</v>
          </cell>
          <cell r="I865">
            <v>113</v>
          </cell>
        </row>
        <row r="866">
          <cell r="A866" t="str">
            <v>LED Fixture1114</v>
          </cell>
          <cell r="B866" t="str">
            <v>LED Fixture</v>
          </cell>
          <cell r="C866" t="str">
            <v>FLED114</v>
          </cell>
          <cell r="D866" t="str">
            <v>LED114W</v>
          </cell>
          <cell r="E866" t="str">
            <v>LED Fixture, 114W</v>
          </cell>
          <cell r="G866">
            <v>1</v>
          </cell>
          <cell r="H866">
            <v>114</v>
          </cell>
          <cell r="I866">
            <v>114</v>
          </cell>
        </row>
        <row r="867">
          <cell r="A867" t="str">
            <v>LED Fixture1115</v>
          </cell>
          <cell r="B867" t="str">
            <v>LED Fixture</v>
          </cell>
          <cell r="C867" t="str">
            <v>FLED115</v>
          </cell>
          <cell r="D867" t="str">
            <v>LED115W</v>
          </cell>
          <cell r="E867" t="str">
            <v>LED Fixture, 115W</v>
          </cell>
          <cell r="G867">
            <v>1</v>
          </cell>
          <cell r="H867">
            <v>115</v>
          </cell>
          <cell r="I867">
            <v>115</v>
          </cell>
        </row>
        <row r="868">
          <cell r="A868" t="str">
            <v>LED Fixture1116</v>
          </cell>
          <cell r="B868" t="str">
            <v>LED Fixture</v>
          </cell>
          <cell r="C868" t="str">
            <v>FLED116</v>
          </cell>
          <cell r="D868" t="str">
            <v>LED116W</v>
          </cell>
          <cell r="E868" t="str">
            <v>LED Fixture, 116W</v>
          </cell>
          <cell r="G868">
            <v>1</v>
          </cell>
          <cell r="H868">
            <v>116</v>
          </cell>
          <cell r="I868">
            <v>116</v>
          </cell>
        </row>
        <row r="869">
          <cell r="A869" t="str">
            <v>LED Fixture1117</v>
          </cell>
          <cell r="B869" t="str">
            <v>LED Fixture</v>
          </cell>
          <cell r="C869" t="str">
            <v>FLED117</v>
          </cell>
          <cell r="D869" t="str">
            <v>LED117W</v>
          </cell>
          <cell r="E869" t="str">
            <v>LED Fixture, 117W</v>
          </cell>
          <cell r="G869">
            <v>1</v>
          </cell>
          <cell r="H869">
            <v>117</v>
          </cell>
          <cell r="I869">
            <v>117</v>
          </cell>
        </row>
        <row r="870">
          <cell r="A870" t="str">
            <v>LED Fixture1118</v>
          </cell>
          <cell r="B870" t="str">
            <v>LED Fixture</v>
          </cell>
          <cell r="C870" t="str">
            <v>FLED118</v>
          </cell>
          <cell r="D870" t="str">
            <v>LED118W</v>
          </cell>
          <cell r="E870" t="str">
            <v>LED Fixture, 118W</v>
          </cell>
          <cell r="G870">
            <v>1</v>
          </cell>
          <cell r="H870">
            <v>118</v>
          </cell>
          <cell r="I870">
            <v>118</v>
          </cell>
        </row>
        <row r="871">
          <cell r="A871" t="str">
            <v>LED Fixture1119</v>
          </cell>
          <cell r="B871" t="str">
            <v>LED Fixture</v>
          </cell>
          <cell r="C871" t="str">
            <v>FLED119</v>
          </cell>
          <cell r="D871" t="str">
            <v>LED119W</v>
          </cell>
          <cell r="E871" t="str">
            <v>LED Fixture, 119W</v>
          </cell>
          <cell r="G871">
            <v>1</v>
          </cell>
          <cell r="H871">
            <v>119</v>
          </cell>
          <cell r="I871">
            <v>119</v>
          </cell>
        </row>
        <row r="872">
          <cell r="A872" t="str">
            <v>LED Fixture1120</v>
          </cell>
          <cell r="B872" t="str">
            <v>LED Fixture</v>
          </cell>
          <cell r="C872" t="str">
            <v>FLED120</v>
          </cell>
          <cell r="D872" t="str">
            <v>LED120W</v>
          </cell>
          <cell r="E872" t="str">
            <v>LED Fixture, 120W</v>
          </cell>
          <cell r="G872">
            <v>1</v>
          </cell>
          <cell r="H872">
            <v>120</v>
          </cell>
          <cell r="I872">
            <v>120</v>
          </cell>
        </row>
        <row r="873">
          <cell r="A873" t="str">
            <v>LED Fixture1121</v>
          </cell>
          <cell r="B873" t="str">
            <v>LED Fixture</v>
          </cell>
          <cell r="C873" t="str">
            <v>FLED121</v>
          </cell>
          <cell r="D873" t="str">
            <v>LED121W</v>
          </cell>
          <cell r="E873" t="str">
            <v>LED Fixture, 121W</v>
          </cell>
          <cell r="G873">
            <v>1</v>
          </cell>
          <cell r="H873">
            <v>121</v>
          </cell>
          <cell r="I873">
            <v>121</v>
          </cell>
        </row>
        <row r="874">
          <cell r="A874" t="str">
            <v>LED Fixture1122</v>
          </cell>
          <cell r="B874" t="str">
            <v>LED Fixture</v>
          </cell>
          <cell r="C874" t="str">
            <v>FLED122</v>
          </cell>
          <cell r="D874" t="str">
            <v>LED122W</v>
          </cell>
          <cell r="E874" t="str">
            <v>LED Fixture, 122W</v>
          </cell>
          <cell r="G874">
            <v>1</v>
          </cell>
          <cell r="H874">
            <v>122</v>
          </cell>
          <cell r="I874">
            <v>122</v>
          </cell>
        </row>
        <row r="875">
          <cell r="A875" t="str">
            <v>LED Fixture1123</v>
          </cell>
          <cell r="B875" t="str">
            <v>LED Fixture</v>
          </cell>
          <cell r="C875" t="str">
            <v>FLED123</v>
          </cell>
          <cell r="D875" t="str">
            <v>LED123W</v>
          </cell>
          <cell r="E875" t="str">
            <v>LED Fixture, 123W</v>
          </cell>
          <cell r="G875">
            <v>1</v>
          </cell>
          <cell r="H875">
            <v>123</v>
          </cell>
          <cell r="I875">
            <v>123</v>
          </cell>
        </row>
        <row r="876">
          <cell r="A876" t="str">
            <v>LED Fixture1124</v>
          </cell>
          <cell r="B876" t="str">
            <v>LED Fixture</v>
          </cell>
          <cell r="C876" t="str">
            <v>FLED124</v>
          </cell>
          <cell r="D876" t="str">
            <v>LED124W</v>
          </cell>
          <cell r="E876" t="str">
            <v>LED Fixture, 124W</v>
          </cell>
          <cell r="G876">
            <v>1</v>
          </cell>
          <cell r="H876">
            <v>124</v>
          </cell>
          <cell r="I876">
            <v>124</v>
          </cell>
        </row>
        <row r="877">
          <cell r="A877" t="str">
            <v>LED Fixture1125</v>
          </cell>
          <cell r="B877" t="str">
            <v>LED Fixture</v>
          </cell>
          <cell r="C877" t="str">
            <v>FLED125</v>
          </cell>
          <cell r="D877" t="str">
            <v>LED125W</v>
          </cell>
          <cell r="E877" t="str">
            <v>LED Fixture, 125W</v>
          </cell>
          <cell r="G877">
            <v>1</v>
          </cell>
          <cell r="H877">
            <v>125</v>
          </cell>
          <cell r="I877">
            <v>125</v>
          </cell>
        </row>
        <row r="878">
          <cell r="A878" t="str">
            <v>LED Fixture1126</v>
          </cell>
          <cell r="B878" t="str">
            <v>LED Fixture</v>
          </cell>
          <cell r="C878" t="str">
            <v>FLED126</v>
          </cell>
          <cell r="D878" t="str">
            <v>LED126W</v>
          </cell>
          <cell r="E878" t="str">
            <v>LED Fixture, 126W</v>
          </cell>
          <cell r="G878">
            <v>1</v>
          </cell>
          <cell r="H878">
            <v>126</v>
          </cell>
          <cell r="I878">
            <v>126</v>
          </cell>
        </row>
        <row r="879">
          <cell r="A879" t="str">
            <v>LED Fixture1127</v>
          </cell>
          <cell r="B879" t="str">
            <v>LED Fixture</v>
          </cell>
          <cell r="C879" t="str">
            <v>FLED127</v>
          </cell>
          <cell r="D879" t="str">
            <v>LED127W</v>
          </cell>
          <cell r="E879" t="str">
            <v>LED Fixture, 127W</v>
          </cell>
          <cell r="G879">
            <v>1</v>
          </cell>
          <cell r="H879">
            <v>127</v>
          </cell>
          <cell r="I879">
            <v>127</v>
          </cell>
        </row>
        <row r="880">
          <cell r="A880" t="str">
            <v>LED Fixture1128</v>
          </cell>
          <cell r="B880" t="str">
            <v>LED Fixture</v>
          </cell>
          <cell r="C880" t="str">
            <v>FLED128</v>
          </cell>
          <cell r="D880" t="str">
            <v>LED128W</v>
          </cell>
          <cell r="E880" t="str">
            <v>LED Fixture, 128W</v>
          </cell>
          <cell r="G880">
            <v>1</v>
          </cell>
          <cell r="H880">
            <v>128</v>
          </cell>
          <cell r="I880">
            <v>128</v>
          </cell>
        </row>
        <row r="881">
          <cell r="A881" t="str">
            <v>LED Fixture1129</v>
          </cell>
          <cell r="B881" t="str">
            <v>LED Fixture</v>
          </cell>
          <cell r="C881" t="str">
            <v>FLED129</v>
          </cell>
          <cell r="D881" t="str">
            <v>LED129W</v>
          </cell>
          <cell r="E881" t="str">
            <v>LED Fixture, 129W</v>
          </cell>
          <cell r="G881">
            <v>1</v>
          </cell>
          <cell r="H881">
            <v>129</v>
          </cell>
          <cell r="I881">
            <v>129</v>
          </cell>
        </row>
        <row r="882">
          <cell r="A882" t="str">
            <v>LED Fixture1130</v>
          </cell>
          <cell r="B882" t="str">
            <v>LED Fixture</v>
          </cell>
          <cell r="C882" t="str">
            <v>FLED130</v>
          </cell>
          <cell r="D882" t="str">
            <v>LED130W</v>
          </cell>
          <cell r="E882" t="str">
            <v>LED Fixture, 130W</v>
          </cell>
          <cell r="G882">
            <v>1</v>
          </cell>
          <cell r="H882">
            <v>130</v>
          </cell>
          <cell r="I882">
            <v>130</v>
          </cell>
        </row>
        <row r="883">
          <cell r="A883" t="str">
            <v>LED Fixture1131</v>
          </cell>
          <cell r="B883" t="str">
            <v>LED Fixture</v>
          </cell>
          <cell r="C883" t="str">
            <v>FLED131</v>
          </cell>
          <cell r="D883" t="str">
            <v>LED131W</v>
          </cell>
          <cell r="E883" t="str">
            <v>LED Fixture, 131W</v>
          </cell>
          <cell r="G883">
            <v>1</v>
          </cell>
          <cell r="H883">
            <v>131</v>
          </cell>
          <cell r="I883">
            <v>131</v>
          </cell>
        </row>
        <row r="884">
          <cell r="A884" t="str">
            <v>LED Fixture1132</v>
          </cell>
          <cell r="B884" t="str">
            <v>LED Fixture</v>
          </cell>
          <cell r="C884" t="str">
            <v>FLED132</v>
          </cell>
          <cell r="D884" t="str">
            <v>LED132W</v>
          </cell>
          <cell r="E884" t="str">
            <v>LED Fixture, 132W</v>
          </cell>
          <cell r="G884">
            <v>1</v>
          </cell>
          <cell r="H884">
            <v>132</v>
          </cell>
          <cell r="I884">
            <v>132</v>
          </cell>
        </row>
        <row r="885">
          <cell r="A885" t="str">
            <v>LED Fixture1133</v>
          </cell>
          <cell r="B885" t="str">
            <v>LED Fixture</v>
          </cell>
          <cell r="C885" t="str">
            <v>FLED133</v>
          </cell>
          <cell r="D885" t="str">
            <v>LED133W</v>
          </cell>
          <cell r="E885" t="str">
            <v>LED Fixture, 133W</v>
          </cell>
          <cell r="G885">
            <v>1</v>
          </cell>
          <cell r="H885">
            <v>133</v>
          </cell>
          <cell r="I885">
            <v>133</v>
          </cell>
        </row>
        <row r="886">
          <cell r="A886" t="str">
            <v>LED Fixture1134</v>
          </cell>
          <cell r="B886" t="str">
            <v>LED Fixture</v>
          </cell>
          <cell r="C886" t="str">
            <v>FLED134</v>
          </cell>
          <cell r="D886" t="str">
            <v>LED134W</v>
          </cell>
          <cell r="E886" t="str">
            <v>LED Fixture, 134W</v>
          </cell>
          <cell r="G886">
            <v>1</v>
          </cell>
          <cell r="H886">
            <v>134</v>
          </cell>
          <cell r="I886">
            <v>134</v>
          </cell>
        </row>
        <row r="887">
          <cell r="A887" t="str">
            <v>LED Fixture1135</v>
          </cell>
          <cell r="B887" t="str">
            <v>LED Fixture</v>
          </cell>
          <cell r="C887" t="str">
            <v>FLED135</v>
          </cell>
          <cell r="D887" t="str">
            <v>LED135W</v>
          </cell>
          <cell r="E887" t="str">
            <v>LED Fixture, 135W</v>
          </cell>
          <cell r="G887">
            <v>1</v>
          </cell>
          <cell r="H887">
            <v>135</v>
          </cell>
          <cell r="I887">
            <v>135</v>
          </cell>
        </row>
        <row r="888">
          <cell r="A888" t="str">
            <v>LED Fixture1136</v>
          </cell>
          <cell r="B888" t="str">
            <v>LED Fixture</v>
          </cell>
          <cell r="C888" t="str">
            <v>FLED136</v>
          </cell>
          <cell r="D888" t="str">
            <v>LED136W</v>
          </cell>
          <cell r="E888" t="str">
            <v>LED Fixture, 136W</v>
          </cell>
          <cell r="G888">
            <v>1</v>
          </cell>
          <cell r="H888">
            <v>136</v>
          </cell>
          <cell r="I888">
            <v>136</v>
          </cell>
        </row>
        <row r="889">
          <cell r="A889" t="str">
            <v>LED Fixture1137</v>
          </cell>
          <cell r="B889" t="str">
            <v>LED Fixture</v>
          </cell>
          <cell r="C889" t="str">
            <v>FLED137</v>
          </cell>
          <cell r="D889" t="str">
            <v>LED137W</v>
          </cell>
          <cell r="E889" t="str">
            <v>LED Fixture, 137W</v>
          </cell>
          <cell r="G889">
            <v>1</v>
          </cell>
          <cell r="H889">
            <v>137</v>
          </cell>
          <cell r="I889">
            <v>137</v>
          </cell>
        </row>
        <row r="890">
          <cell r="A890" t="str">
            <v>LED Fixture1138</v>
          </cell>
          <cell r="B890" t="str">
            <v>LED Fixture</v>
          </cell>
          <cell r="C890" t="str">
            <v>FLED138</v>
          </cell>
          <cell r="D890" t="str">
            <v>LED138W</v>
          </cell>
          <cell r="E890" t="str">
            <v>LED Fixture, 138W</v>
          </cell>
          <cell r="G890">
            <v>1</v>
          </cell>
          <cell r="H890">
            <v>138</v>
          </cell>
          <cell r="I890">
            <v>138</v>
          </cell>
        </row>
        <row r="891">
          <cell r="A891" t="str">
            <v>LED Fixture1139</v>
          </cell>
          <cell r="B891" t="str">
            <v>LED Fixture</v>
          </cell>
          <cell r="C891" t="str">
            <v>FLED139</v>
          </cell>
          <cell r="D891" t="str">
            <v>LED139W</v>
          </cell>
          <cell r="E891" t="str">
            <v>LED Fixture, 139W</v>
          </cell>
          <cell r="G891">
            <v>1</v>
          </cell>
          <cell r="H891">
            <v>139</v>
          </cell>
          <cell r="I891">
            <v>139</v>
          </cell>
        </row>
        <row r="892">
          <cell r="A892" t="str">
            <v>LED Fixture1140</v>
          </cell>
          <cell r="B892" t="str">
            <v>LED Fixture</v>
          </cell>
          <cell r="C892" t="str">
            <v>FLED140</v>
          </cell>
          <cell r="D892" t="str">
            <v>LED140W</v>
          </cell>
          <cell r="E892" t="str">
            <v>LED Fixture, 140W</v>
          </cell>
          <cell r="G892">
            <v>1</v>
          </cell>
          <cell r="H892">
            <v>140</v>
          </cell>
          <cell r="I892">
            <v>140</v>
          </cell>
        </row>
        <row r="893">
          <cell r="A893" t="str">
            <v>LED Fixture1141</v>
          </cell>
          <cell r="B893" t="str">
            <v>LED Fixture</v>
          </cell>
          <cell r="C893" t="str">
            <v>FLED141</v>
          </cell>
          <cell r="D893" t="str">
            <v>LED141W</v>
          </cell>
          <cell r="E893" t="str">
            <v>LED Fixture, 141W</v>
          </cell>
          <cell r="G893">
            <v>1</v>
          </cell>
          <cell r="H893">
            <v>141</v>
          </cell>
          <cell r="I893">
            <v>141</v>
          </cell>
        </row>
        <row r="894">
          <cell r="A894" t="str">
            <v>LED Fixture1142</v>
          </cell>
          <cell r="B894" t="str">
            <v>LED Fixture</v>
          </cell>
          <cell r="C894" t="str">
            <v>FLED142</v>
          </cell>
          <cell r="D894" t="str">
            <v>LED142W</v>
          </cell>
          <cell r="E894" t="str">
            <v>LED Fixture, 142W</v>
          </cell>
          <cell r="G894">
            <v>1</v>
          </cell>
          <cell r="H894">
            <v>142</v>
          </cell>
          <cell r="I894">
            <v>142</v>
          </cell>
        </row>
        <row r="895">
          <cell r="A895" t="str">
            <v>LED Fixture1143</v>
          </cell>
          <cell r="B895" t="str">
            <v>LED Fixture</v>
          </cell>
          <cell r="C895" t="str">
            <v>FLED143</v>
          </cell>
          <cell r="D895" t="str">
            <v>LED143W</v>
          </cell>
          <cell r="E895" t="str">
            <v>LED Fixture, 143W</v>
          </cell>
          <cell r="G895">
            <v>1</v>
          </cell>
          <cell r="H895">
            <v>143</v>
          </cell>
          <cell r="I895">
            <v>143</v>
          </cell>
        </row>
        <row r="896">
          <cell r="A896" t="str">
            <v>LED Fixture1144</v>
          </cell>
          <cell r="B896" t="str">
            <v>LED Fixture</v>
          </cell>
          <cell r="C896" t="str">
            <v>FLED144</v>
          </cell>
          <cell r="D896" t="str">
            <v>LED144W</v>
          </cell>
          <cell r="E896" t="str">
            <v>LED Fixture, 144W</v>
          </cell>
          <cell r="G896">
            <v>1</v>
          </cell>
          <cell r="H896">
            <v>144</v>
          </cell>
          <cell r="I896">
            <v>144</v>
          </cell>
        </row>
        <row r="897">
          <cell r="A897" t="str">
            <v>LED Fixture1145</v>
          </cell>
          <cell r="B897" t="str">
            <v>LED Fixture</v>
          </cell>
          <cell r="C897" t="str">
            <v>FLED145</v>
          </cell>
          <cell r="D897" t="str">
            <v>LED145W</v>
          </cell>
          <cell r="E897" t="str">
            <v>LED Fixture, 145W</v>
          </cell>
          <cell r="G897">
            <v>1</v>
          </cell>
          <cell r="H897">
            <v>145</v>
          </cell>
          <cell r="I897">
            <v>145</v>
          </cell>
        </row>
        <row r="898">
          <cell r="A898" t="str">
            <v>LED Fixture1146</v>
          </cell>
          <cell r="B898" t="str">
            <v>LED Fixture</v>
          </cell>
          <cell r="C898" t="str">
            <v>FLED146</v>
          </cell>
          <cell r="D898" t="str">
            <v>LED146W</v>
          </cell>
          <cell r="E898" t="str">
            <v>LED Fixture, 146W</v>
          </cell>
          <cell r="G898">
            <v>1</v>
          </cell>
          <cell r="H898">
            <v>146</v>
          </cell>
          <cell r="I898">
            <v>146</v>
          </cell>
        </row>
        <row r="899">
          <cell r="A899" t="str">
            <v>LED Fixture1147</v>
          </cell>
          <cell r="B899" t="str">
            <v>LED Fixture</v>
          </cell>
          <cell r="C899" t="str">
            <v>FLED147</v>
          </cell>
          <cell r="D899" t="str">
            <v>LED147W</v>
          </cell>
          <cell r="E899" t="str">
            <v>LED Fixture, 147W</v>
          </cell>
          <cell r="G899">
            <v>1</v>
          </cell>
          <cell r="H899">
            <v>147</v>
          </cell>
          <cell r="I899">
            <v>147</v>
          </cell>
        </row>
        <row r="900">
          <cell r="A900" t="str">
            <v>LED Fixture1148</v>
          </cell>
          <cell r="B900" t="str">
            <v>LED Fixture</v>
          </cell>
          <cell r="C900" t="str">
            <v>FLED148</v>
          </cell>
          <cell r="D900" t="str">
            <v>LED148W</v>
          </cell>
          <cell r="E900" t="str">
            <v>LED Fixture, 148W</v>
          </cell>
          <cell r="G900">
            <v>1</v>
          </cell>
          <cell r="H900">
            <v>148</v>
          </cell>
          <cell r="I900">
            <v>148</v>
          </cell>
        </row>
        <row r="901">
          <cell r="A901" t="str">
            <v>LED Fixture1149</v>
          </cell>
          <cell r="B901" t="str">
            <v>LED Fixture</v>
          </cell>
          <cell r="C901" t="str">
            <v>FLED149</v>
          </cell>
          <cell r="D901" t="str">
            <v>LED149W</v>
          </cell>
          <cell r="E901" t="str">
            <v>LED Fixture, 149W</v>
          </cell>
          <cell r="G901">
            <v>1</v>
          </cell>
          <cell r="H901">
            <v>149</v>
          </cell>
          <cell r="I901">
            <v>149</v>
          </cell>
        </row>
        <row r="902">
          <cell r="A902" t="str">
            <v>LED Fixture1150</v>
          </cell>
          <cell r="B902" t="str">
            <v>LED Fixture</v>
          </cell>
          <cell r="C902" t="str">
            <v>FLED150</v>
          </cell>
          <cell r="D902" t="str">
            <v>LED150W</v>
          </cell>
          <cell r="E902" t="str">
            <v>LED Fixture, 150W</v>
          </cell>
          <cell r="G902">
            <v>1</v>
          </cell>
          <cell r="H902">
            <v>150</v>
          </cell>
          <cell r="I902">
            <v>150</v>
          </cell>
        </row>
        <row r="903">
          <cell r="A903" t="str">
            <v>LED Fixture1151</v>
          </cell>
          <cell r="B903" t="str">
            <v>LED Fixture</v>
          </cell>
          <cell r="C903" t="str">
            <v>FLED151</v>
          </cell>
          <cell r="D903" t="str">
            <v>LED151W</v>
          </cell>
          <cell r="E903" t="str">
            <v>LED Fixture, 151W</v>
          </cell>
          <cell r="G903">
            <v>1</v>
          </cell>
          <cell r="H903">
            <v>151</v>
          </cell>
          <cell r="I903">
            <v>151</v>
          </cell>
        </row>
        <row r="904">
          <cell r="A904" t="str">
            <v>LED Fixture1152</v>
          </cell>
          <cell r="B904" t="str">
            <v>LED Fixture</v>
          </cell>
          <cell r="C904" t="str">
            <v>FLED152</v>
          </cell>
          <cell r="D904" t="str">
            <v>LED152W</v>
          </cell>
          <cell r="E904" t="str">
            <v>LED Fixture, 152W</v>
          </cell>
          <cell r="G904">
            <v>1</v>
          </cell>
          <cell r="H904">
            <v>152</v>
          </cell>
          <cell r="I904">
            <v>152</v>
          </cell>
        </row>
        <row r="905">
          <cell r="A905" t="str">
            <v>LED Fixture1153</v>
          </cell>
          <cell r="B905" t="str">
            <v>LED Fixture</v>
          </cell>
          <cell r="C905" t="str">
            <v>FLED153</v>
          </cell>
          <cell r="D905" t="str">
            <v>LED153W</v>
          </cell>
          <cell r="E905" t="str">
            <v>LED Fixture, 153W</v>
          </cell>
          <cell r="G905">
            <v>1</v>
          </cell>
          <cell r="H905">
            <v>153</v>
          </cell>
          <cell r="I905">
            <v>153</v>
          </cell>
        </row>
        <row r="906">
          <cell r="A906" t="str">
            <v>LED Fixture1154</v>
          </cell>
          <cell r="B906" t="str">
            <v>LED Fixture</v>
          </cell>
          <cell r="C906" t="str">
            <v>FLED154</v>
          </cell>
          <cell r="D906" t="str">
            <v>LED154W</v>
          </cell>
          <cell r="E906" t="str">
            <v>LED Fixture, 154W</v>
          </cell>
          <cell r="G906">
            <v>1</v>
          </cell>
          <cell r="H906">
            <v>154</v>
          </cell>
          <cell r="I906">
            <v>154</v>
          </cell>
        </row>
        <row r="907">
          <cell r="A907" t="str">
            <v>LED Fixture1155</v>
          </cell>
          <cell r="B907" t="str">
            <v>LED Fixture</v>
          </cell>
          <cell r="C907" t="str">
            <v>FLED155</v>
          </cell>
          <cell r="D907" t="str">
            <v>LED155W</v>
          </cell>
          <cell r="E907" t="str">
            <v>LED Fixture, 155W</v>
          </cell>
          <cell r="G907">
            <v>1</v>
          </cell>
          <cell r="H907">
            <v>155</v>
          </cell>
          <cell r="I907">
            <v>155</v>
          </cell>
        </row>
        <row r="908">
          <cell r="A908" t="str">
            <v>LED Fixture1156</v>
          </cell>
          <cell r="B908" t="str">
            <v>LED Fixture</v>
          </cell>
          <cell r="C908" t="str">
            <v>FLED156</v>
          </cell>
          <cell r="D908" t="str">
            <v>LED156W</v>
          </cell>
          <cell r="E908" t="str">
            <v>LED Fixture, 156W</v>
          </cell>
          <cell r="G908">
            <v>1</v>
          </cell>
          <cell r="H908">
            <v>156</v>
          </cell>
          <cell r="I908">
            <v>156</v>
          </cell>
        </row>
        <row r="909">
          <cell r="A909" t="str">
            <v>LED Fixture1157</v>
          </cell>
          <cell r="B909" t="str">
            <v>LED Fixture</v>
          </cell>
          <cell r="C909" t="str">
            <v>FLED157</v>
          </cell>
          <cell r="D909" t="str">
            <v>LED157W</v>
          </cell>
          <cell r="E909" t="str">
            <v>LED Fixture, 157W</v>
          </cell>
          <cell r="G909">
            <v>1</v>
          </cell>
          <cell r="H909">
            <v>157</v>
          </cell>
          <cell r="I909">
            <v>157</v>
          </cell>
        </row>
        <row r="910">
          <cell r="A910" t="str">
            <v>LED Fixture1158</v>
          </cell>
          <cell r="B910" t="str">
            <v>LED Fixture</v>
          </cell>
          <cell r="C910" t="str">
            <v>FLED158</v>
          </cell>
          <cell r="D910" t="str">
            <v>LED158W</v>
          </cell>
          <cell r="E910" t="str">
            <v>LED Fixture, 158W</v>
          </cell>
          <cell r="G910">
            <v>1</v>
          </cell>
          <cell r="H910">
            <v>158</v>
          </cell>
          <cell r="I910">
            <v>158</v>
          </cell>
        </row>
        <row r="911">
          <cell r="A911" t="str">
            <v>LED Fixture1159</v>
          </cell>
          <cell r="B911" t="str">
            <v>LED Fixture</v>
          </cell>
          <cell r="C911" t="str">
            <v>FLED159</v>
          </cell>
          <cell r="D911" t="str">
            <v>LED159W</v>
          </cell>
          <cell r="E911" t="str">
            <v>LED Fixture, 159W</v>
          </cell>
          <cell r="G911">
            <v>1</v>
          </cell>
          <cell r="H911">
            <v>159</v>
          </cell>
          <cell r="I911">
            <v>159</v>
          </cell>
        </row>
        <row r="912">
          <cell r="A912" t="str">
            <v>LED Fixture1160</v>
          </cell>
          <cell r="B912" t="str">
            <v>LED Fixture</v>
          </cell>
          <cell r="C912" t="str">
            <v>FLED160</v>
          </cell>
          <cell r="D912" t="str">
            <v>LED160W</v>
          </cell>
          <cell r="E912" t="str">
            <v>LED Fixture, 160W</v>
          </cell>
          <cell r="G912">
            <v>1</v>
          </cell>
          <cell r="H912">
            <v>160</v>
          </cell>
          <cell r="I912">
            <v>160</v>
          </cell>
        </row>
        <row r="913">
          <cell r="A913" t="str">
            <v>LED Fixture1161</v>
          </cell>
          <cell r="B913" t="str">
            <v>LED Fixture</v>
          </cell>
          <cell r="C913" t="str">
            <v>FLED161</v>
          </cell>
          <cell r="D913" t="str">
            <v>LED161W</v>
          </cell>
          <cell r="E913" t="str">
            <v>LED Fixture, 161W</v>
          </cell>
          <cell r="G913">
            <v>1</v>
          </cell>
          <cell r="H913">
            <v>161</v>
          </cell>
          <cell r="I913">
            <v>161</v>
          </cell>
        </row>
        <row r="914">
          <cell r="A914" t="str">
            <v>LED Fixture1162</v>
          </cell>
          <cell r="B914" t="str">
            <v>LED Fixture</v>
          </cell>
          <cell r="C914" t="str">
            <v>FLED162</v>
          </cell>
          <cell r="D914" t="str">
            <v>LED162W</v>
          </cell>
          <cell r="E914" t="str">
            <v>LED Fixture, 162W</v>
          </cell>
          <cell r="G914">
            <v>1</v>
          </cell>
          <cell r="H914">
            <v>162</v>
          </cell>
          <cell r="I914">
            <v>162</v>
          </cell>
        </row>
        <row r="915">
          <cell r="A915" t="str">
            <v>LED Fixture1163</v>
          </cell>
          <cell r="B915" t="str">
            <v>LED Fixture</v>
          </cell>
          <cell r="C915" t="str">
            <v>FLED163</v>
          </cell>
          <cell r="D915" t="str">
            <v>LED163W</v>
          </cell>
          <cell r="E915" t="str">
            <v>LED Fixture, 163W</v>
          </cell>
          <cell r="G915">
            <v>1</v>
          </cell>
          <cell r="H915">
            <v>163</v>
          </cell>
          <cell r="I915">
            <v>163</v>
          </cell>
        </row>
        <row r="916">
          <cell r="A916" t="str">
            <v>LED Fixture1164</v>
          </cell>
          <cell r="B916" t="str">
            <v>LED Fixture</v>
          </cell>
          <cell r="C916" t="str">
            <v>FLED164</v>
          </cell>
          <cell r="D916" t="str">
            <v>LED164W</v>
          </cell>
          <cell r="E916" t="str">
            <v>LED Fixture, 164W</v>
          </cell>
          <cell r="G916">
            <v>1</v>
          </cell>
          <cell r="H916">
            <v>164</v>
          </cell>
          <cell r="I916">
            <v>164</v>
          </cell>
        </row>
        <row r="917">
          <cell r="A917" t="str">
            <v>LED Fixture1165</v>
          </cell>
          <cell r="B917" t="str">
            <v>LED Fixture</v>
          </cell>
          <cell r="C917" t="str">
            <v>FLED165</v>
          </cell>
          <cell r="D917" t="str">
            <v>LED165W</v>
          </cell>
          <cell r="E917" t="str">
            <v>LED Fixture, 165W</v>
          </cell>
          <cell r="G917">
            <v>1</v>
          </cell>
          <cell r="H917">
            <v>165</v>
          </cell>
          <cell r="I917">
            <v>165</v>
          </cell>
        </row>
        <row r="918">
          <cell r="A918" t="str">
            <v>LED Fixture1166</v>
          </cell>
          <cell r="B918" t="str">
            <v>LED Fixture</v>
          </cell>
          <cell r="C918" t="str">
            <v>FLED166</v>
          </cell>
          <cell r="D918" t="str">
            <v>LED166W</v>
          </cell>
          <cell r="E918" t="str">
            <v>LED Fixture, 166W</v>
          </cell>
          <cell r="G918">
            <v>1</v>
          </cell>
          <cell r="H918">
            <v>166</v>
          </cell>
          <cell r="I918">
            <v>166</v>
          </cell>
        </row>
        <row r="919">
          <cell r="A919" t="str">
            <v>LED Fixture1167</v>
          </cell>
          <cell r="B919" t="str">
            <v>LED Fixture</v>
          </cell>
          <cell r="C919" t="str">
            <v>FLED167</v>
          </cell>
          <cell r="D919" t="str">
            <v>LED167W</v>
          </cell>
          <cell r="E919" t="str">
            <v>LED Fixture, 167W</v>
          </cell>
          <cell r="G919">
            <v>1</v>
          </cell>
          <cell r="H919">
            <v>167</v>
          </cell>
          <cell r="I919">
            <v>167</v>
          </cell>
        </row>
        <row r="920">
          <cell r="A920" t="str">
            <v>LED Fixture1168</v>
          </cell>
          <cell r="B920" t="str">
            <v>LED Fixture</v>
          </cell>
          <cell r="C920" t="str">
            <v>FLED168</v>
          </cell>
          <cell r="D920" t="str">
            <v>LED168W</v>
          </cell>
          <cell r="E920" t="str">
            <v>LED Fixture, 168W</v>
          </cell>
          <cell r="G920">
            <v>1</v>
          </cell>
          <cell r="H920">
            <v>168</v>
          </cell>
          <cell r="I920">
            <v>168</v>
          </cell>
        </row>
        <row r="921">
          <cell r="A921" t="str">
            <v>LED Fixture1169</v>
          </cell>
          <cell r="B921" t="str">
            <v>LED Fixture</v>
          </cell>
          <cell r="C921" t="str">
            <v>FLED169</v>
          </cell>
          <cell r="D921" t="str">
            <v>LED169W</v>
          </cell>
          <cell r="E921" t="str">
            <v>LED Fixture, 169W</v>
          </cell>
          <cell r="G921">
            <v>1</v>
          </cell>
          <cell r="H921">
            <v>169</v>
          </cell>
          <cell r="I921">
            <v>169</v>
          </cell>
        </row>
        <row r="922">
          <cell r="A922" t="str">
            <v>LED Fixture1170</v>
          </cell>
          <cell r="B922" t="str">
            <v>LED Fixture</v>
          </cell>
          <cell r="C922" t="str">
            <v>FLED170</v>
          </cell>
          <cell r="D922" t="str">
            <v>LED170W</v>
          </cell>
          <cell r="E922" t="str">
            <v>LED Fixture, 170W</v>
          </cell>
          <cell r="G922">
            <v>1</v>
          </cell>
          <cell r="H922">
            <v>170</v>
          </cell>
          <cell r="I922">
            <v>170</v>
          </cell>
        </row>
        <row r="923">
          <cell r="A923" t="str">
            <v>LED Fixture1171</v>
          </cell>
          <cell r="B923" t="str">
            <v>LED Fixture</v>
          </cell>
          <cell r="C923" t="str">
            <v>FLED171</v>
          </cell>
          <cell r="D923" t="str">
            <v>LED171W</v>
          </cell>
          <cell r="E923" t="str">
            <v>LED Fixture, 171W</v>
          </cell>
          <cell r="G923">
            <v>1</v>
          </cell>
          <cell r="H923">
            <v>171</v>
          </cell>
          <cell r="I923">
            <v>171</v>
          </cell>
        </row>
        <row r="924">
          <cell r="A924" t="str">
            <v>LED Fixture1172</v>
          </cell>
          <cell r="B924" t="str">
            <v>LED Fixture</v>
          </cell>
          <cell r="C924" t="str">
            <v>FLED172</v>
          </cell>
          <cell r="D924" t="str">
            <v>LED172W</v>
          </cell>
          <cell r="E924" t="str">
            <v>LED Fixture, 172W</v>
          </cell>
          <cell r="G924">
            <v>1</v>
          </cell>
          <cell r="H924">
            <v>172</v>
          </cell>
          <cell r="I924">
            <v>172</v>
          </cell>
        </row>
        <row r="925">
          <cell r="A925" t="str">
            <v>LED Fixture1173</v>
          </cell>
          <cell r="B925" t="str">
            <v>LED Fixture</v>
          </cell>
          <cell r="C925" t="str">
            <v>FLED173</v>
          </cell>
          <cell r="D925" t="str">
            <v>LED173W</v>
          </cell>
          <cell r="E925" t="str">
            <v>LED Fixture, 173W</v>
          </cell>
          <cell r="G925">
            <v>1</v>
          </cell>
          <cell r="H925">
            <v>173</v>
          </cell>
          <cell r="I925">
            <v>173</v>
          </cell>
        </row>
        <row r="926">
          <cell r="A926" t="str">
            <v>LED Fixture1174</v>
          </cell>
          <cell r="B926" t="str">
            <v>LED Fixture</v>
          </cell>
          <cell r="C926" t="str">
            <v>FLED174</v>
          </cell>
          <cell r="D926" t="str">
            <v>LED174W</v>
          </cell>
          <cell r="E926" t="str">
            <v>LED Fixture, 174W</v>
          </cell>
          <cell r="G926">
            <v>1</v>
          </cell>
          <cell r="H926">
            <v>174</v>
          </cell>
          <cell r="I926">
            <v>174</v>
          </cell>
        </row>
        <row r="927">
          <cell r="A927" t="str">
            <v>LED Fixture1175</v>
          </cell>
          <cell r="B927" t="str">
            <v>LED Fixture</v>
          </cell>
          <cell r="C927" t="str">
            <v>FLED175</v>
          </cell>
          <cell r="D927" t="str">
            <v>LED175W</v>
          </cell>
          <cell r="E927" t="str">
            <v>LED Fixture, 175W</v>
          </cell>
          <cell r="G927">
            <v>1</v>
          </cell>
          <cell r="H927">
            <v>175</v>
          </cell>
          <cell r="I927">
            <v>175</v>
          </cell>
        </row>
        <row r="928">
          <cell r="A928" t="str">
            <v>LED Fixture1176</v>
          </cell>
          <cell r="B928" t="str">
            <v>LED Fixture</v>
          </cell>
          <cell r="C928" t="str">
            <v>FLED176</v>
          </cell>
          <cell r="D928" t="str">
            <v>LED176W</v>
          </cell>
          <cell r="E928" t="str">
            <v>LED Fixture, 176W</v>
          </cell>
          <cell r="G928">
            <v>1</v>
          </cell>
          <cell r="H928">
            <v>176</v>
          </cell>
          <cell r="I928">
            <v>176</v>
          </cell>
        </row>
        <row r="929">
          <cell r="A929" t="str">
            <v>LED Fixture1177</v>
          </cell>
          <cell r="B929" t="str">
            <v>LED Fixture</v>
          </cell>
          <cell r="C929" t="str">
            <v>FLED177</v>
          </cell>
          <cell r="D929" t="str">
            <v>LED177W</v>
          </cell>
          <cell r="E929" t="str">
            <v>LED Fixture, 177W</v>
          </cell>
          <cell r="G929">
            <v>1</v>
          </cell>
          <cell r="H929">
            <v>177</v>
          </cell>
          <cell r="I929">
            <v>177</v>
          </cell>
        </row>
        <row r="930">
          <cell r="A930" t="str">
            <v>LED Fixture1178</v>
          </cell>
          <cell r="B930" t="str">
            <v>LED Fixture</v>
          </cell>
          <cell r="C930" t="str">
            <v>FLED178</v>
          </cell>
          <cell r="D930" t="str">
            <v>LED178W</v>
          </cell>
          <cell r="E930" t="str">
            <v>LED Fixture, 178W</v>
          </cell>
          <cell r="G930">
            <v>1</v>
          </cell>
          <cell r="H930">
            <v>178</v>
          </cell>
          <cell r="I930">
            <v>178</v>
          </cell>
        </row>
        <row r="931">
          <cell r="A931" t="str">
            <v>LED Fixture1179</v>
          </cell>
          <cell r="B931" t="str">
            <v>LED Fixture</v>
          </cell>
          <cell r="C931" t="str">
            <v>FLED179</v>
          </cell>
          <cell r="D931" t="str">
            <v>LED179W</v>
          </cell>
          <cell r="E931" t="str">
            <v>LED Fixture, 179W</v>
          </cell>
          <cell r="G931">
            <v>1</v>
          </cell>
          <cell r="H931">
            <v>179</v>
          </cell>
          <cell r="I931">
            <v>179</v>
          </cell>
        </row>
        <row r="932">
          <cell r="A932" t="str">
            <v>LED Fixture1180</v>
          </cell>
          <cell r="B932" t="str">
            <v>LED Fixture</v>
          </cell>
          <cell r="C932" t="str">
            <v>FLED180</v>
          </cell>
          <cell r="D932" t="str">
            <v>LED180W</v>
          </cell>
          <cell r="E932" t="str">
            <v>LED Fixture, 180W</v>
          </cell>
          <cell r="G932">
            <v>1</v>
          </cell>
          <cell r="H932">
            <v>180</v>
          </cell>
          <cell r="I932">
            <v>180</v>
          </cell>
        </row>
        <row r="933">
          <cell r="A933" t="str">
            <v>LED Fixture1181</v>
          </cell>
          <cell r="B933" t="str">
            <v>LED Fixture</v>
          </cell>
          <cell r="C933" t="str">
            <v>FLED181</v>
          </cell>
          <cell r="D933" t="str">
            <v>LED181W</v>
          </cell>
          <cell r="E933" t="str">
            <v>LED Fixture, 181W</v>
          </cell>
          <cell r="G933">
            <v>1</v>
          </cell>
          <cell r="H933">
            <v>181</v>
          </cell>
          <cell r="I933">
            <v>181</v>
          </cell>
        </row>
        <row r="934">
          <cell r="A934" t="str">
            <v>LED Fixture1182</v>
          </cell>
          <cell r="B934" t="str">
            <v>LED Fixture</v>
          </cell>
          <cell r="C934" t="str">
            <v>FLED182</v>
          </cell>
          <cell r="D934" t="str">
            <v>LED182W</v>
          </cell>
          <cell r="E934" t="str">
            <v>LED Fixture, 182W</v>
          </cell>
          <cell r="G934">
            <v>1</v>
          </cell>
          <cell r="H934">
            <v>182</v>
          </cell>
          <cell r="I934">
            <v>182</v>
          </cell>
        </row>
        <row r="935">
          <cell r="A935" t="str">
            <v>LED Fixture1183</v>
          </cell>
          <cell r="B935" t="str">
            <v>LED Fixture</v>
          </cell>
          <cell r="C935" t="str">
            <v>FLED183</v>
          </cell>
          <cell r="D935" t="str">
            <v>LED183W</v>
          </cell>
          <cell r="E935" t="str">
            <v>LED Fixture, 183W</v>
          </cell>
          <cell r="G935">
            <v>1</v>
          </cell>
          <cell r="H935">
            <v>183</v>
          </cell>
          <cell r="I935">
            <v>183</v>
          </cell>
        </row>
        <row r="936">
          <cell r="A936" t="str">
            <v>LED Fixture1184</v>
          </cell>
          <cell r="B936" t="str">
            <v>LED Fixture</v>
          </cell>
          <cell r="C936" t="str">
            <v>FLED184</v>
          </cell>
          <cell r="D936" t="str">
            <v>LED184W</v>
          </cell>
          <cell r="E936" t="str">
            <v>LED Fixture, 184W</v>
          </cell>
          <cell r="G936">
            <v>1</v>
          </cell>
          <cell r="H936">
            <v>184</v>
          </cell>
          <cell r="I936">
            <v>184</v>
          </cell>
        </row>
        <row r="937">
          <cell r="A937" t="str">
            <v>LED Fixture1185</v>
          </cell>
          <cell r="B937" t="str">
            <v>LED Fixture</v>
          </cell>
          <cell r="C937" t="str">
            <v>FLED185</v>
          </cell>
          <cell r="D937" t="str">
            <v>LED185W</v>
          </cell>
          <cell r="E937" t="str">
            <v>LED Fixture, 185W</v>
          </cell>
          <cell r="G937">
            <v>1</v>
          </cell>
          <cell r="H937">
            <v>185</v>
          </cell>
          <cell r="I937">
            <v>185</v>
          </cell>
        </row>
        <row r="938">
          <cell r="A938" t="str">
            <v>LED Fixture1186</v>
          </cell>
          <cell r="B938" t="str">
            <v>LED Fixture</v>
          </cell>
          <cell r="C938" t="str">
            <v>FLED186</v>
          </cell>
          <cell r="D938" t="str">
            <v>LED186W</v>
          </cell>
          <cell r="E938" t="str">
            <v>LED Fixture, 186W</v>
          </cell>
          <cell r="G938">
            <v>1</v>
          </cell>
          <cell r="H938">
            <v>186</v>
          </cell>
          <cell r="I938">
            <v>186</v>
          </cell>
        </row>
        <row r="939">
          <cell r="A939" t="str">
            <v>LED Fixture1187</v>
          </cell>
          <cell r="B939" t="str">
            <v>LED Fixture</v>
          </cell>
          <cell r="C939" t="str">
            <v>FLED187</v>
          </cell>
          <cell r="D939" t="str">
            <v>LED187W</v>
          </cell>
          <cell r="E939" t="str">
            <v>LED Fixture, 187W</v>
          </cell>
          <cell r="G939">
            <v>1</v>
          </cell>
          <cell r="H939">
            <v>187</v>
          </cell>
          <cell r="I939">
            <v>187</v>
          </cell>
        </row>
        <row r="940">
          <cell r="A940" t="str">
            <v>LED Fixture1188</v>
          </cell>
          <cell r="B940" t="str">
            <v>LED Fixture</v>
          </cell>
          <cell r="C940" t="str">
            <v>FLED188</v>
          </cell>
          <cell r="D940" t="str">
            <v>LED188W</v>
          </cell>
          <cell r="E940" t="str">
            <v>LED Fixture, 188W</v>
          </cell>
          <cell r="G940">
            <v>1</v>
          </cell>
          <cell r="H940">
            <v>188</v>
          </cell>
          <cell r="I940">
            <v>188</v>
          </cell>
        </row>
        <row r="941">
          <cell r="A941" t="str">
            <v>LED Fixture1189</v>
          </cell>
          <cell r="B941" t="str">
            <v>LED Fixture</v>
          </cell>
          <cell r="C941" t="str">
            <v>FLED189</v>
          </cell>
          <cell r="D941" t="str">
            <v>LED189W</v>
          </cell>
          <cell r="E941" t="str">
            <v>LED Fixture, 189W</v>
          </cell>
          <cell r="G941">
            <v>1</v>
          </cell>
          <cell r="H941">
            <v>189</v>
          </cell>
          <cell r="I941">
            <v>189</v>
          </cell>
        </row>
        <row r="942">
          <cell r="A942" t="str">
            <v>LED Fixture1190</v>
          </cell>
          <cell r="B942" t="str">
            <v>LED Fixture</v>
          </cell>
          <cell r="C942" t="str">
            <v>FLED190</v>
          </cell>
          <cell r="D942" t="str">
            <v>LED190W</v>
          </cell>
          <cell r="E942" t="str">
            <v>LED Fixture, 190W</v>
          </cell>
          <cell r="G942">
            <v>1</v>
          </cell>
          <cell r="H942">
            <v>190</v>
          </cell>
          <cell r="I942">
            <v>190</v>
          </cell>
        </row>
        <row r="943">
          <cell r="A943" t="str">
            <v>LED Fixture1191</v>
          </cell>
          <cell r="B943" t="str">
            <v>LED Fixture</v>
          </cell>
          <cell r="C943" t="str">
            <v>FLED191</v>
          </cell>
          <cell r="D943" t="str">
            <v>LED191W</v>
          </cell>
          <cell r="E943" t="str">
            <v>LED Fixture, 191W</v>
          </cell>
          <cell r="G943">
            <v>1</v>
          </cell>
          <cell r="H943">
            <v>191</v>
          </cell>
          <cell r="I943">
            <v>191</v>
          </cell>
        </row>
        <row r="944">
          <cell r="A944" t="str">
            <v>LED Fixture1192</v>
          </cell>
          <cell r="B944" t="str">
            <v>LED Fixture</v>
          </cell>
          <cell r="C944" t="str">
            <v>FLED192</v>
          </cell>
          <cell r="D944" t="str">
            <v>LED192W</v>
          </cell>
          <cell r="E944" t="str">
            <v>LED Fixture, 192W</v>
          </cell>
          <cell r="G944">
            <v>1</v>
          </cell>
          <cell r="H944">
            <v>192</v>
          </cell>
          <cell r="I944">
            <v>192</v>
          </cell>
        </row>
        <row r="945">
          <cell r="A945" t="str">
            <v>LED Fixture1193</v>
          </cell>
          <cell r="B945" t="str">
            <v>LED Fixture</v>
          </cell>
          <cell r="C945" t="str">
            <v>FLED193</v>
          </cell>
          <cell r="D945" t="str">
            <v>LED193W</v>
          </cell>
          <cell r="E945" t="str">
            <v>LED Fixture, 193W</v>
          </cell>
          <cell r="G945">
            <v>1</v>
          </cell>
          <cell r="H945">
            <v>193</v>
          </cell>
          <cell r="I945">
            <v>193</v>
          </cell>
        </row>
        <row r="946">
          <cell r="A946" t="str">
            <v>LED Fixture1194</v>
          </cell>
          <cell r="B946" t="str">
            <v>LED Fixture</v>
          </cell>
          <cell r="C946" t="str">
            <v>FLED194</v>
          </cell>
          <cell r="D946" t="str">
            <v>LED194W</v>
          </cell>
          <cell r="E946" t="str">
            <v>LED Fixture, 194W</v>
          </cell>
          <cell r="G946">
            <v>1</v>
          </cell>
          <cell r="H946">
            <v>194</v>
          </cell>
          <cell r="I946">
            <v>194</v>
          </cell>
        </row>
        <row r="947">
          <cell r="A947" t="str">
            <v>LED Fixture1195</v>
          </cell>
          <cell r="B947" t="str">
            <v>LED Fixture</v>
          </cell>
          <cell r="C947" t="str">
            <v>FLED195</v>
          </cell>
          <cell r="D947" t="str">
            <v>LED195W</v>
          </cell>
          <cell r="E947" t="str">
            <v>LED Fixture, 195W</v>
          </cell>
          <cell r="G947">
            <v>1</v>
          </cell>
          <cell r="H947">
            <v>195</v>
          </cell>
          <cell r="I947">
            <v>195</v>
          </cell>
        </row>
        <row r="948">
          <cell r="A948" t="str">
            <v>LED Fixture1196</v>
          </cell>
          <cell r="B948" t="str">
            <v>LED Fixture</v>
          </cell>
          <cell r="C948" t="str">
            <v>FLED196</v>
          </cell>
          <cell r="D948" t="str">
            <v>LED196W</v>
          </cell>
          <cell r="E948" t="str">
            <v>LED Fixture, 196W</v>
          </cell>
          <cell r="G948">
            <v>1</v>
          </cell>
          <cell r="H948">
            <v>196</v>
          </cell>
          <cell r="I948">
            <v>196</v>
          </cell>
        </row>
        <row r="949">
          <cell r="A949" t="str">
            <v>LED Fixture1197</v>
          </cell>
          <cell r="B949" t="str">
            <v>LED Fixture</v>
          </cell>
          <cell r="C949" t="str">
            <v>FLED197</v>
          </cell>
          <cell r="D949" t="str">
            <v>LED197W</v>
          </cell>
          <cell r="E949" t="str">
            <v>LED Fixture, 197W</v>
          </cell>
          <cell r="G949">
            <v>1</v>
          </cell>
          <cell r="H949">
            <v>197</v>
          </cell>
          <cell r="I949">
            <v>197</v>
          </cell>
        </row>
        <row r="950">
          <cell r="A950" t="str">
            <v>LED Fixture1198</v>
          </cell>
          <cell r="B950" t="str">
            <v>LED Fixture</v>
          </cell>
          <cell r="C950" t="str">
            <v>FLED198</v>
          </cell>
          <cell r="D950" t="str">
            <v>LED198W</v>
          </cell>
          <cell r="E950" t="str">
            <v>LED Fixture, 198W</v>
          </cell>
          <cell r="G950">
            <v>1</v>
          </cell>
          <cell r="H950">
            <v>198</v>
          </cell>
          <cell r="I950">
            <v>198</v>
          </cell>
        </row>
        <row r="951">
          <cell r="A951" t="str">
            <v>LED Fixture1199</v>
          </cell>
          <cell r="B951" t="str">
            <v>LED Fixture</v>
          </cell>
          <cell r="C951" t="str">
            <v>FLED199</v>
          </cell>
          <cell r="D951" t="str">
            <v>LED199W</v>
          </cell>
          <cell r="E951" t="str">
            <v>LED Fixture, 199W</v>
          </cell>
          <cell r="G951">
            <v>1</v>
          </cell>
          <cell r="H951">
            <v>199</v>
          </cell>
          <cell r="I951">
            <v>199</v>
          </cell>
        </row>
        <row r="952">
          <cell r="A952" t="str">
            <v>LED Fixture1200</v>
          </cell>
          <cell r="B952" t="str">
            <v>LED Fixture</v>
          </cell>
          <cell r="C952" t="str">
            <v>FLED200</v>
          </cell>
          <cell r="D952" t="str">
            <v>LED200W</v>
          </cell>
          <cell r="E952" t="str">
            <v>LED Fixture, 200W</v>
          </cell>
          <cell r="G952">
            <v>1</v>
          </cell>
          <cell r="H952">
            <v>200</v>
          </cell>
          <cell r="I952">
            <v>200</v>
          </cell>
        </row>
        <row r="953">
          <cell r="A953" t="str">
            <v>LED Fixture1201</v>
          </cell>
          <cell r="B953" t="str">
            <v>LED Fixture</v>
          </cell>
          <cell r="C953" t="str">
            <v>FLED201</v>
          </cell>
          <cell r="D953" t="str">
            <v>LED201W</v>
          </cell>
          <cell r="E953" t="str">
            <v>LED Fixture, 201W</v>
          </cell>
          <cell r="G953">
            <v>1</v>
          </cell>
          <cell r="H953">
            <v>201</v>
          </cell>
          <cell r="I953">
            <v>201</v>
          </cell>
        </row>
        <row r="954">
          <cell r="A954" t="str">
            <v>LED Fixture1202</v>
          </cell>
          <cell r="B954" t="str">
            <v>LED Fixture</v>
          </cell>
          <cell r="C954" t="str">
            <v>FLED202</v>
          </cell>
          <cell r="D954" t="str">
            <v>LED202W</v>
          </cell>
          <cell r="E954" t="str">
            <v>LED Fixture, 202W</v>
          </cell>
          <cell r="G954">
            <v>1</v>
          </cell>
          <cell r="H954">
            <v>202</v>
          </cell>
          <cell r="I954">
            <v>202</v>
          </cell>
        </row>
        <row r="955">
          <cell r="A955" t="str">
            <v>LED Fixture1203</v>
          </cell>
          <cell r="B955" t="str">
            <v>LED Fixture</v>
          </cell>
          <cell r="C955" t="str">
            <v>FLED203</v>
          </cell>
          <cell r="D955" t="str">
            <v>LED203W</v>
          </cell>
          <cell r="E955" t="str">
            <v>LED Fixture, 203W</v>
          </cell>
          <cell r="G955">
            <v>1</v>
          </cell>
          <cell r="H955">
            <v>203</v>
          </cell>
          <cell r="I955">
            <v>203</v>
          </cell>
        </row>
        <row r="956">
          <cell r="A956" t="str">
            <v>LED Fixture1204</v>
          </cell>
          <cell r="B956" t="str">
            <v>LED Fixture</v>
          </cell>
          <cell r="C956" t="str">
            <v>FLED204</v>
          </cell>
          <cell r="D956" t="str">
            <v>LED204W</v>
          </cell>
          <cell r="E956" t="str">
            <v>LED Fixture, 204W</v>
          </cell>
          <cell r="G956">
            <v>1</v>
          </cell>
          <cell r="H956">
            <v>204</v>
          </cell>
          <cell r="I956">
            <v>204</v>
          </cell>
        </row>
        <row r="957">
          <cell r="A957" t="str">
            <v>LED Fixture1205</v>
          </cell>
          <cell r="B957" t="str">
            <v>LED Fixture</v>
          </cell>
          <cell r="C957" t="str">
            <v>FLED205</v>
          </cell>
          <cell r="D957" t="str">
            <v>LED205W</v>
          </cell>
          <cell r="E957" t="str">
            <v>LED Fixture, 205W</v>
          </cell>
          <cell r="G957">
            <v>1</v>
          </cell>
          <cell r="H957">
            <v>205</v>
          </cell>
          <cell r="I957">
            <v>205</v>
          </cell>
        </row>
        <row r="958">
          <cell r="A958" t="str">
            <v>LED Fixture1206</v>
          </cell>
          <cell r="B958" t="str">
            <v>LED Fixture</v>
          </cell>
          <cell r="C958" t="str">
            <v>FLED206</v>
          </cell>
          <cell r="D958" t="str">
            <v>LED206W</v>
          </cell>
          <cell r="E958" t="str">
            <v>LED Fixture, 206W</v>
          </cell>
          <cell r="G958">
            <v>1</v>
          </cell>
          <cell r="H958">
            <v>206</v>
          </cell>
          <cell r="I958">
            <v>206</v>
          </cell>
        </row>
        <row r="959">
          <cell r="A959" t="str">
            <v>LED Fixture1207</v>
          </cell>
          <cell r="B959" t="str">
            <v>LED Fixture</v>
          </cell>
          <cell r="C959" t="str">
            <v>FLED207</v>
          </cell>
          <cell r="D959" t="str">
            <v>LED207W</v>
          </cell>
          <cell r="E959" t="str">
            <v>LED Fixture, 207W</v>
          </cell>
          <cell r="G959">
            <v>1</v>
          </cell>
          <cell r="H959">
            <v>207</v>
          </cell>
          <cell r="I959">
            <v>207</v>
          </cell>
        </row>
        <row r="960">
          <cell r="A960" t="str">
            <v>LED Fixture1208</v>
          </cell>
          <cell r="B960" t="str">
            <v>LED Fixture</v>
          </cell>
          <cell r="C960" t="str">
            <v>FLED208</v>
          </cell>
          <cell r="D960" t="str">
            <v>LED208W</v>
          </cell>
          <cell r="E960" t="str">
            <v>LED Fixture, 208W</v>
          </cell>
          <cell r="G960">
            <v>1</v>
          </cell>
          <cell r="H960">
            <v>208</v>
          </cell>
          <cell r="I960">
            <v>208</v>
          </cell>
        </row>
        <row r="961">
          <cell r="A961" t="str">
            <v>LED Fixture1209</v>
          </cell>
          <cell r="B961" t="str">
            <v>LED Fixture</v>
          </cell>
          <cell r="C961" t="str">
            <v>FLED209</v>
          </cell>
          <cell r="D961" t="str">
            <v>LED209W</v>
          </cell>
          <cell r="E961" t="str">
            <v>LED Fixture, 209W</v>
          </cell>
          <cell r="G961">
            <v>1</v>
          </cell>
          <cell r="H961">
            <v>209</v>
          </cell>
          <cell r="I961">
            <v>209</v>
          </cell>
        </row>
        <row r="962">
          <cell r="A962" t="str">
            <v>LED Fixture1210</v>
          </cell>
          <cell r="B962" t="str">
            <v>LED Fixture</v>
          </cell>
          <cell r="C962" t="str">
            <v>FLED210</v>
          </cell>
          <cell r="D962" t="str">
            <v>LED210W</v>
          </cell>
          <cell r="E962" t="str">
            <v>LED Fixture, 210W</v>
          </cell>
          <cell r="G962">
            <v>1</v>
          </cell>
          <cell r="H962">
            <v>210</v>
          </cell>
          <cell r="I962">
            <v>210</v>
          </cell>
        </row>
        <row r="963">
          <cell r="A963" t="str">
            <v>LED Fixture1211</v>
          </cell>
          <cell r="B963" t="str">
            <v>LED Fixture</v>
          </cell>
          <cell r="C963" t="str">
            <v>FLED211</v>
          </cell>
          <cell r="D963" t="str">
            <v>LED211W</v>
          </cell>
          <cell r="E963" t="str">
            <v>LED Fixture, 211W</v>
          </cell>
          <cell r="G963">
            <v>1</v>
          </cell>
          <cell r="H963">
            <v>211</v>
          </cell>
          <cell r="I963">
            <v>211</v>
          </cell>
        </row>
        <row r="964">
          <cell r="A964" t="str">
            <v>LED Fixture1212</v>
          </cell>
          <cell r="B964" t="str">
            <v>LED Fixture</v>
          </cell>
          <cell r="C964" t="str">
            <v>FLED212</v>
          </cell>
          <cell r="D964" t="str">
            <v>LED212W</v>
          </cell>
          <cell r="E964" t="str">
            <v>LED Fixture, 212W</v>
          </cell>
          <cell r="G964">
            <v>1</v>
          </cell>
          <cell r="H964">
            <v>212</v>
          </cell>
          <cell r="I964">
            <v>212</v>
          </cell>
        </row>
        <row r="965">
          <cell r="A965" t="str">
            <v>LED Fixture1213</v>
          </cell>
          <cell r="B965" t="str">
            <v>LED Fixture</v>
          </cell>
          <cell r="C965" t="str">
            <v>FLED213</v>
          </cell>
          <cell r="D965" t="str">
            <v>LED213W</v>
          </cell>
          <cell r="E965" t="str">
            <v>LED Fixture, 213W</v>
          </cell>
          <cell r="G965">
            <v>1</v>
          </cell>
          <cell r="H965">
            <v>213</v>
          </cell>
          <cell r="I965">
            <v>213</v>
          </cell>
        </row>
        <row r="966">
          <cell r="A966" t="str">
            <v>LED Fixture1214</v>
          </cell>
          <cell r="B966" t="str">
            <v>LED Fixture</v>
          </cell>
          <cell r="C966" t="str">
            <v>FLED214</v>
          </cell>
          <cell r="D966" t="str">
            <v>LED214W</v>
          </cell>
          <cell r="E966" t="str">
            <v>LED Fixture, 214W</v>
          </cell>
          <cell r="G966">
            <v>1</v>
          </cell>
          <cell r="H966">
            <v>214</v>
          </cell>
          <cell r="I966">
            <v>214</v>
          </cell>
        </row>
        <row r="967">
          <cell r="A967" t="str">
            <v>LED Fixture1215</v>
          </cell>
          <cell r="B967" t="str">
            <v>LED Fixture</v>
          </cell>
          <cell r="C967" t="str">
            <v>FLED215</v>
          </cell>
          <cell r="D967" t="str">
            <v>LED215W</v>
          </cell>
          <cell r="E967" t="str">
            <v>LED Fixture, 215W</v>
          </cell>
          <cell r="G967">
            <v>1</v>
          </cell>
          <cell r="H967">
            <v>215</v>
          </cell>
          <cell r="I967">
            <v>215</v>
          </cell>
        </row>
        <row r="968">
          <cell r="A968" t="str">
            <v>LED Fixture1216</v>
          </cell>
          <cell r="B968" t="str">
            <v>LED Fixture</v>
          </cell>
          <cell r="C968" t="str">
            <v>FLED216</v>
          </cell>
          <cell r="D968" t="str">
            <v>LED216W</v>
          </cell>
          <cell r="E968" t="str">
            <v>LED Fixture, 216W</v>
          </cell>
          <cell r="G968">
            <v>1</v>
          </cell>
          <cell r="H968">
            <v>216</v>
          </cell>
          <cell r="I968">
            <v>216</v>
          </cell>
        </row>
        <row r="969">
          <cell r="A969" t="str">
            <v>LED Fixture1217</v>
          </cell>
          <cell r="B969" t="str">
            <v>LED Fixture</v>
          </cell>
          <cell r="C969" t="str">
            <v>FLED217</v>
          </cell>
          <cell r="D969" t="str">
            <v>LED217W</v>
          </cell>
          <cell r="E969" t="str">
            <v>LED Fixture, 217W</v>
          </cell>
          <cell r="G969">
            <v>1</v>
          </cell>
          <cell r="H969">
            <v>217</v>
          </cell>
          <cell r="I969">
            <v>217</v>
          </cell>
        </row>
        <row r="970">
          <cell r="A970" t="str">
            <v>LED Fixture1218</v>
          </cell>
          <cell r="B970" t="str">
            <v>LED Fixture</v>
          </cell>
          <cell r="C970" t="str">
            <v>FLED218</v>
          </cell>
          <cell r="D970" t="str">
            <v>LED218W</v>
          </cell>
          <cell r="E970" t="str">
            <v>LED Fixture, 218W</v>
          </cell>
          <cell r="G970">
            <v>1</v>
          </cell>
          <cell r="H970">
            <v>218</v>
          </cell>
          <cell r="I970">
            <v>218</v>
          </cell>
        </row>
        <row r="971">
          <cell r="A971" t="str">
            <v>LED Fixture1219</v>
          </cell>
          <cell r="B971" t="str">
            <v>LED Fixture</v>
          </cell>
          <cell r="C971" t="str">
            <v>FLED219</v>
          </cell>
          <cell r="D971" t="str">
            <v>LED219W</v>
          </cell>
          <cell r="E971" t="str">
            <v>LED Fixture, 219W</v>
          </cell>
          <cell r="G971">
            <v>1</v>
          </cell>
          <cell r="H971">
            <v>219</v>
          </cell>
          <cell r="I971">
            <v>219</v>
          </cell>
        </row>
        <row r="972">
          <cell r="A972" t="str">
            <v>LED Fixture1220</v>
          </cell>
          <cell r="B972" t="str">
            <v>LED Fixture</v>
          </cell>
          <cell r="C972" t="str">
            <v>FLED220</v>
          </cell>
          <cell r="D972" t="str">
            <v>LED220W</v>
          </cell>
          <cell r="E972" t="str">
            <v>LED Fixture, 220W</v>
          </cell>
          <cell r="G972">
            <v>1</v>
          </cell>
          <cell r="H972">
            <v>220</v>
          </cell>
          <cell r="I972">
            <v>220</v>
          </cell>
        </row>
        <row r="973">
          <cell r="A973" t="str">
            <v>LED Fixture1221</v>
          </cell>
          <cell r="B973" t="str">
            <v>LED Fixture</v>
          </cell>
          <cell r="C973" t="str">
            <v>FLED221</v>
          </cell>
          <cell r="D973" t="str">
            <v>LED221W</v>
          </cell>
          <cell r="E973" t="str">
            <v>LED Fixture, 221W</v>
          </cell>
          <cell r="G973">
            <v>1</v>
          </cell>
          <cell r="H973">
            <v>221</v>
          </cell>
          <cell r="I973">
            <v>221</v>
          </cell>
        </row>
        <row r="974">
          <cell r="A974" t="str">
            <v>LED Fixture1222</v>
          </cell>
          <cell r="B974" t="str">
            <v>LED Fixture</v>
          </cell>
          <cell r="C974" t="str">
            <v>FLED222</v>
          </cell>
          <cell r="D974" t="str">
            <v>LED222W</v>
          </cell>
          <cell r="E974" t="str">
            <v>LED Fixture, 222W</v>
          </cell>
          <cell r="G974">
            <v>1</v>
          </cell>
          <cell r="H974">
            <v>222</v>
          </cell>
          <cell r="I974">
            <v>222</v>
          </cell>
        </row>
        <row r="975">
          <cell r="A975" t="str">
            <v>LED Fixture1223</v>
          </cell>
          <cell r="B975" t="str">
            <v>LED Fixture</v>
          </cell>
          <cell r="C975" t="str">
            <v>FLED223</v>
          </cell>
          <cell r="D975" t="str">
            <v>LED223W</v>
          </cell>
          <cell r="E975" t="str">
            <v>LED Fixture, 223W</v>
          </cell>
          <cell r="G975">
            <v>1</v>
          </cell>
          <cell r="H975">
            <v>223</v>
          </cell>
          <cell r="I975">
            <v>223</v>
          </cell>
        </row>
        <row r="976">
          <cell r="A976" t="str">
            <v>LED Fixture1224</v>
          </cell>
          <cell r="B976" t="str">
            <v>LED Fixture</v>
          </cell>
          <cell r="C976" t="str">
            <v>FLED224</v>
          </cell>
          <cell r="D976" t="str">
            <v>LED224W</v>
          </cell>
          <cell r="E976" t="str">
            <v>LED Fixture, 224W</v>
          </cell>
          <cell r="G976">
            <v>1</v>
          </cell>
          <cell r="H976">
            <v>224</v>
          </cell>
          <cell r="I976">
            <v>224</v>
          </cell>
        </row>
        <row r="977">
          <cell r="A977" t="str">
            <v>LED Fixture1225</v>
          </cell>
          <cell r="B977" t="str">
            <v>LED Fixture</v>
          </cell>
          <cell r="C977" t="str">
            <v>FLED225</v>
          </cell>
          <cell r="D977" t="str">
            <v>LED225W</v>
          </cell>
          <cell r="E977" t="str">
            <v>LED Fixture, 225W</v>
          </cell>
          <cell r="G977">
            <v>1</v>
          </cell>
          <cell r="H977">
            <v>225</v>
          </cell>
          <cell r="I977">
            <v>225</v>
          </cell>
        </row>
        <row r="978">
          <cell r="A978" t="str">
            <v>LED Fixture1226</v>
          </cell>
          <cell r="B978" t="str">
            <v>LED Fixture</v>
          </cell>
          <cell r="C978" t="str">
            <v>FLED226</v>
          </cell>
          <cell r="D978" t="str">
            <v>LED226W</v>
          </cell>
          <cell r="E978" t="str">
            <v>LED Fixture, 226W</v>
          </cell>
          <cell r="G978">
            <v>1</v>
          </cell>
          <cell r="H978">
            <v>226</v>
          </cell>
          <cell r="I978">
            <v>226</v>
          </cell>
        </row>
        <row r="979">
          <cell r="A979" t="str">
            <v>LED Fixture1227</v>
          </cell>
          <cell r="B979" t="str">
            <v>LED Fixture</v>
          </cell>
          <cell r="C979" t="str">
            <v>FLED227</v>
          </cell>
          <cell r="D979" t="str">
            <v>LED227W</v>
          </cell>
          <cell r="E979" t="str">
            <v>LED Fixture, 227W</v>
          </cell>
          <cell r="G979">
            <v>1</v>
          </cell>
          <cell r="H979">
            <v>227</v>
          </cell>
          <cell r="I979">
            <v>227</v>
          </cell>
        </row>
        <row r="980">
          <cell r="A980" t="str">
            <v>LED Fixture1228</v>
          </cell>
          <cell r="B980" t="str">
            <v>LED Fixture</v>
          </cell>
          <cell r="C980" t="str">
            <v>FLED228</v>
          </cell>
          <cell r="D980" t="str">
            <v>LED228W</v>
          </cell>
          <cell r="E980" t="str">
            <v>LED Fixture, 228W</v>
          </cell>
          <cell r="G980">
            <v>1</v>
          </cell>
          <cell r="H980">
            <v>228</v>
          </cell>
          <cell r="I980">
            <v>228</v>
          </cell>
        </row>
        <row r="981">
          <cell r="A981" t="str">
            <v>LED Fixture1229</v>
          </cell>
          <cell r="B981" t="str">
            <v>LED Fixture</v>
          </cell>
          <cell r="C981" t="str">
            <v>FLED229</v>
          </cell>
          <cell r="D981" t="str">
            <v>LED229W</v>
          </cell>
          <cell r="E981" t="str">
            <v>LED Fixture, 229W</v>
          </cell>
          <cell r="G981">
            <v>1</v>
          </cell>
          <cell r="H981">
            <v>229</v>
          </cell>
          <cell r="I981">
            <v>229</v>
          </cell>
        </row>
        <row r="982">
          <cell r="A982" t="str">
            <v>LED Fixture1230</v>
          </cell>
          <cell r="B982" t="str">
            <v>LED Fixture</v>
          </cell>
          <cell r="C982" t="str">
            <v>FLED230</v>
          </cell>
          <cell r="D982" t="str">
            <v>LED230W</v>
          </cell>
          <cell r="E982" t="str">
            <v>LED Fixture, 230W</v>
          </cell>
          <cell r="G982">
            <v>1</v>
          </cell>
          <cell r="H982">
            <v>230</v>
          </cell>
          <cell r="I982">
            <v>230</v>
          </cell>
        </row>
        <row r="983">
          <cell r="A983" t="str">
            <v>LED Fixture1231</v>
          </cell>
          <cell r="B983" t="str">
            <v>LED Fixture</v>
          </cell>
          <cell r="C983" t="str">
            <v>FLED231</v>
          </cell>
          <cell r="D983" t="str">
            <v>LED231W</v>
          </cell>
          <cell r="E983" t="str">
            <v>LED Fixture, 231W</v>
          </cell>
          <cell r="G983">
            <v>1</v>
          </cell>
          <cell r="H983">
            <v>231</v>
          </cell>
          <cell r="I983">
            <v>231</v>
          </cell>
        </row>
        <row r="984">
          <cell r="A984" t="str">
            <v>LED Fixture1232</v>
          </cell>
          <cell r="B984" t="str">
            <v>LED Fixture</v>
          </cell>
          <cell r="C984" t="str">
            <v>FLED232</v>
          </cell>
          <cell r="D984" t="str">
            <v>LED232W</v>
          </cell>
          <cell r="E984" t="str">
            <v>LED Fixture, 232W</v>
          </cell>
          <cell r="G984">
            <v>1</v>
          </cell>
          <cell r="H984">
            <v>232</v>
          </cell>
          <cell r="I984">
            <v>232</v>
          </cell>
        </row>
        <row r="985">
          <cell r="A985" t="str">
            <v>LED Fixture1233</v>
          </cell>
          <cell r="B985" t="str">
            <v>LED Fixture</v>
          </cell>
          <cell r="C985" t="str">
            <v>FLED233</v>
          </cell>
          <cell r="D985" t="str">
            <v>LED233W</v>
          </cell>
          <cell r="E985" t="str">
            <v>LED Fixture, 233W</v>
          </cell>
          <cell r="G985">
            <v>1</v>
          </cell>
          <cell r="H985">
            <v>233</v>
          </cell>
          <cell r="I985">
            <v>233</v>
          </cell>
        </row>
        <row r="986">
          <cell r="A986" t="str">
            <v>LED Fixture1234</v>
          </cell>
          <cell r="B986" t="str">
            <v>LED Fixture</v>
          </cell>
          <cell r="C986" t="str">
            <v>FLED234</v>
          </cell>
          <cell r="D986" t="str">
            <v>LED234W</v>
          </cell>
          <cell r="E986" t="str">
            <v>LED Fixture, 234W</v>
          </cell>
          <cell r="G986">
            <v>1</v>
          </cell>
          <cell r="H986">
            <v>234</v>
          </cell>
          <cell r="I986">
            <v>234</v>
          </cell>
        </row>
        <row r="987">
          <cell r="A987" t="str">
            <v>LED Fixture1235</v>
          </cell>
          <cell r="B987" t="str">
            <v>LED Fixture</v>
          </cell>
          <cell r="C987" t="str">
            <v>FLED235</v>
          </cell>
          <cell r="D987" t="str">
            <v>LED235W</v>
          </cell>
          <cell r="E987" t="str">
            <v>LED Fixture, 235W</v>
          </cell>
          <cell r="G987">
            <v>1</v>
          </cell>
          <cell r="H987">
            <v>235</v>
          </cell>
          <cell r="I987">
            <v>235</v>
          </cell>
        </row>
        <row r="988">
          <cell r="A988" t="str">
            <v>LED Fixture1236</v>
          </cell>
          <cell r="B988" t="str">
            <v>LED Fixture</v>
          </cell>
          <cell r="C988" t="str">
            <v>FLED236</v>
          </cell>
          <cell r="D988" t="str">
            <v>LED236W</v>
          </cell>
          <cell r="E988" t="str">
            <v>LED Fixture, 236W</v>
          </cell>
          <cell r="G988">
            <v>1</v>
          </cell>
          <cell r="H988">
            <v>236</v>
          </cell>
          <cell r="I988">
            <v>236</v>
          </cell>
        </row>
        <row r="989">
          <cell r="A989" t="str">
            <v>LED Fixture1237</v>
          </cell>
          <cell r="B989" t="str">
            <v>LED Fixture</v>
          </cell>
          <cell r="C989" t="str">
            <v>FLED237</v>
          </cell>
          <cell r="D989" t="str">
            <v>LED237W</v>
          </cell>
          <cell r="E989" t="str">
            <v>LED Fixture, 237W</v>
          </cell>
          <cell r="G989">
            <v>1</v>
          </cell>
          <cell r="H989">
            <v>237</v>
          </cell>
          <cell r="I989">
            <v>237</v>
          </cell>
        </row>
        <row r="990">
          <cell r="A990" t="str">
            <v>LED Fixture1238</v>
          </cell>
          <cell r="B990" t="str">
            <v>LED Fixture</v>
          </cell>
          <cell r="C990" t="str">
            <v>FLED238</v>
          </cell>
          <cell r="D990" t="str">
            <v>LED238W</v>
          </cell>
          <cell r="E990" t="str">
            <v>LED Fixture, 238W</v>
          </cell>
          <cell r="G990">
            <v>1</v>
          </cell>
          <cell r="H990">
            <v>238</v>
          </cell>
          <cell r="I990">
            <v>238</v>
          </cell>
        </row>
        <row r="991">
          <cell r="A991" t="str">
            <v>LED Fixture1239</v>
          </cell>
          <cell r="B991" t="str">
            <v>LED Fixture</v>
          </cell>
          <cell r="C991" t="str">
            <v>FLED239</v>
          </cell>
          <cell r="D991" t="str">
            <v>LED239W</v>
          </cell>
          <cell r="E991" t="str">
            <v>LED Fixture, 239W</v>
          </cell>
          <cell r="G991">
            <v>1</v>
          </cell>
          <cell r="H991">
            <v>239</v>
          </cell>
          <cell r="I991">
            <v>239</v>
          </cell>
        </row>
        <row r="992">
          <cell r="A992" t="str">
            <v>LED Fixture1240</v>
          </cell>
          <cell r="B992" t="str">
            <v>LED Fixture</v>
          </cell>
          <cell r="C992" t="str">
            <v>FLED240</v>
          </cell>
          <cell r="D992" t="str">
            <v>LED240W</v>
          </cell>
          <cell r="E992" t="str">
            <v>LED Fixture, 240W</v>
          </cell>
          <cell r="G992">
            <v>1</v>
          </cell>
          <cell r="H992">
            <v>240</v>
          </cell>
          <cell r="I992">
            <v>240</v>
          </cell>
        </row>
        <row r="993">
          <cell r="A993" t="str">
            <v>LED Fixture1241</v>
          </cell>
          <cell r="B993" t="str">
            <v>LED Fixture</v>
          </cell>
          <cell r="C993" t="str">
            <v>FLED241</v>
          </cell>
          <cell r="D993" t="str">
            <v>LED241W</v>
          </cell>
          <cell r="E993" t="str">
            <v>LED Fixture, 241W</v>
          </cell>
          <cell r="G993">
            <v>1</v>
          </cell>
          <cell r="H993">
            <v>241</v>
          </cell>
          <cell r="I993">
            <v>241</v>
          </cell>
        </row>
        <row r="994">
          <cell r="A994" t="str">
            <v>LED Fixture1242</v>
          </cell>
          <cell r="B994" t="str">
            <v>LED Fixture</v>
          </cell>
          <cell r="C994" t="str">
            <v>FLED242</v>
          </cell>
          <cell r="D994" t="str">
            <v>LED242W</v>
          </cell>
          <cell r="E994" t="str">
            <v>LED Fixture, 242W</v>
          </cell>
          <cell r="G994">
            <v>1</v>
          </cell>
          <cell r="H994">
            <v>242</v>
          </cell>
          <cell r="I994">
            <v>242</v>
          </cell>
        </row>
        <row r="995">
          <cell r="A995" t="str">
            <v>LED Fixture1243</v>
          </cell>
          <cell r="B995" t="str">
            <v>LED Fixture</v>
          </cell>
          <cell r="C995" t="str">
            <v>FLED243</v>
          </cell>
          <cell r="D995" t="str">
            <v>LED243W</v>
          </cell>
          <cell r="E995" t="str">
            <v>LED Fixture, 243W</v>
          </cell>
          <cell r="G995">
            <v>1</v>
          </cell>
          <cell r="H995">
            <v>243</v>
          </cell>
          <cell r="I995">
            <v>243</v>
          </cell>
        </row>
        <row r="996">
          <cell r="A996" t="str">
            <v>LED Fixture1244</v>
          </cell>
          <cell r="B996" t="str">
            <v>LED Fixture</v>
          </cell>
          <cell r="C996" t="str">
            <v>FLED244</v>
          </cell>
          <cell r="D996" t="str">
            <v>LED244W</v>
          </cell>
          <cell r="E996" t="str">
            <v>LED Fixture, 244W</v>
          </cell>
          <cell r="G996">
            <v>1</v>
          </cell>
          <cell r="H996">
            <v>244</v>
          </cell>
          <cell r="I996">
            <v>244</v>
          </cell>
        </row>
        <row r="997">
          <cell r="A997" t="str">
            <v>LED Fixture1245</v>
          </cell>
          <cell r="B997" t="str">
            <v>LED Fixture</v>
          </cell>
          <cell r="C997" t="str">
            <v>FLED245</v>
          </cell>
          <cell r="D997" t="str">
            <v>LED245W</v>
          </cell>
          <cell r="E997" t="str">
            <v>LED Fixture, 245W</v>
          </cell>
          <cell r="G997">
            <v>1</v>
          </cell>
          <cell r="H997">
            <v>245</v>
          </cell>
          <cell r="I997">
            <v>245</v>
          </cell>
        </row>
        <row r="998">
          <cell r="A998" t="str">
            <v>LED Fixture1246</v>
          </cell>
          <cell r="B998" t="str">
            <v>LED Fixture</v>
          </cell>
          <cell r="C998" t="str">
            <v>FLED246</v>
          </cell>
          <cell r="D998" t="str">
            <v>LED246W</v>
          </cell>
          <cell r="E998" t="str">
            <v>LED Fixture, 246W</v>
          </cell>
          <cell r="G998">
            <v>1</v>
          </cell>
          <cell r="H998">
            <v>246</v>
          </cell>
          <cell r="I998">
            <v>246</v>
          </cell>
        </row>
        <row r="999">
          <cell r="A999" t="str">
            <v>LED Fixture1247</v>
          </cell>
          <cell r="B999" t="str">
            <v>LED Fixture</v>
          </cell>
          <cell r="C999" t="str">
            <v>FLED247</v>
          </cell>
          <cell r="D999" t="str">
            <v>LED247W</v>
          </cell>
          <cell r="E999" t="str">
            <v>LED Fixture, 247W</v>
          </cell>
          <cell r="G999">
            <v>1</v>
          </cell>
          <cell r="H999">
            <v>247</v>
          </cell>
          <cell r="I999">
            <v>247</v>
          </cell>
        </row>
        <row r="1000">
          <cell r="A1000" t="str">
            <v>LED Fixture1248</v>
          </cell>
          <cell r="B1000" t="str">
            <v>LED Fixture</v>
          </cell>
          <cell r="C1000" t="str">
            <v>FLED248</v>
          </cell>
          <cell r="D1000" t="str">
            <v>LED248W</v>
          </cell>
          <cell r="E1000" t="str">
            <v>LED Fixture, 248W</v>
          </cell>
          <cell r="G1000">
            <v>1</v>
          </cell>
          <cell r="H1000">
            <v>248</v>
          </cell>
          <cell r="I1000">
            <v>248</v>
          </cell>
        </row>
        <row r="1001">
          <cell r="A1001" t="str">
            <v>LED Fixture1249</v>
          </cell>
          <cell r="B1001" t="str">
            <v>LED Fixture</v>
          </cell>
          <cell r="C1001" t="str">
            <v>FLED249</v>
          </cell>
          <cell r="D1001" t="str">
            <v>LED249W</v>
          </cell>
          <cell r="E1001" t="str">
            <v>LED Fixture, 249W</v>
          </cell>
          <cell r="G1001">
            <v>1</v>
          </cell>
          <cell r="H1001">
            <v>249</v>
          </cell>
          <cell r="I1001">
            <v>249</v>
          </cell>
        </row>
        <row r="1002">
          <cell r="A1002" t="str">
            <v>LED Fixture1250</v>
          </cell>
          <cell r="B1002" t="str">
            <v>LED Fixture</v>
          </cell>
          <cell r="C1002" t="str">
            <v>FLED250</v>
          </cell>
          <cell r="D1002" t="str">
            <v>LED250W</v>
          </cell>
          <cell r="E1002" t="str">
            <v>LED Fixture, 250W</v>
          </cell>
          <cell r="G1002">
            <v>1</v>
          </cell>
          <cell r="H1002">
            <v>250</v>
          </cell>
          <cell r="I1002">
            <v>250</v>
          </cell>
        </row>
        <row r="1003">
          <cell r="A1003" t="str">
            <v>LED Fixture1251</v>
          </cell>
          <cell r="B1003" t="str">
            <v>LED Fixture</v>
          </cell>
          <cell r="C1003" t="str">
            <v>FLED251</v>
          </cell>
          <cell r="D1003" t="str">
            <v>LED251W</v>
          </cell>
          <cell r="E1003" t="str">
            <v>LED Fixture, 251W</v>
          </cell>
          <cell r="G1003">
            <v>1</v>
          </cell>
          <cell r="H1003">
            <v>251</v>
          </cell>
          <cell r="I1003">
            <v>251</v>
          </cell>
        </row>
        <row r="1004">
          <cell r="A1004" t="str">
            <v>LED Fixture1252</v>
          </cell>
          <cell r="B1004" t="str">
            <v>LED Fixture</v>
          </cell>
          <cell r="C1004" t="str">
            <v>FLED252</v>
          </cell>
          <cell r="D1004" t="str">
            <v>LED252W</v>
          </cell>
          <cell r="E1004" t="str">
            <v>LED Fixture, 252W</v>
          </cell>
          <cell r="G1004">
            <v>1</v>
          </cell>
          <cell r="H1004">
            <v>252</v>
          </cell>
          <cell r="I1004">
            <v>252</v>
          </cell>
        </row>
        <row r="1005">
          <cell r="A1005" t="str">
            <v>LED Fixture1253</v>
          </cell>
          <cell r="B1005" t="str">
            <v>LED Fixture</v>
          </cell>
          <cell r="C1005" t="str">
            <v>FLED253</v>
          </cell>
          <cell r="D1005" t="str">
            <v>LED253W</v>
          </cell>
          <cell r="E1005" t="str">
            <v>LED Fixture, 253W</v>
          </cell>
          <cell r="G1005">
            <v>1</v>
          </cell>
          <cell r="H1005">
            <v>253</v>
          </cell>
          <cell r="I1005">
            <v>253</v>
          </cell>
        </row>
        <row r="1006">
          <cell r="A1006" t="str">
            <v>LED Fixture1254</v>
          </cell>
          <cell r="B1006" t="str">
            <v>LED Fixture</v>
          </cell>
          <cell r="C1006" t="str">
            <v>FLED254</v>
          </cell>
          <cell r="D1006" t="str">
            <v>LED254W</v>
          </cell>
          <cell r="E1006" t="str">
            <v>LED Fixture, 254W</v>
          </cell>
          <cell r="G1006">
            <v>1</v>
          </cell>
          <cell r="H1006">
            <v>254</v>
          </cell>
          <cell r="I1006">
            <v>254</v>
          </cell>
        </row>
        <row r="1007">
          <cell r="A1007" t="str">
            <v>LED Fixture1255</v>
          </cell>
          <cell r="B1007" t="str">
            <v>LED Fixture</v>
          </cell>
          <cell r="C1007" t="str">
            <v>FLED255</v>
          </cell>
          <cell r="D1007" t="str">
            <v>LED255W</v>
          </cell>
          <cell r="E1007" t="str">
            <v>LED Fixture, 255W</v>
          </cell>
          <cell r="G1007">
            <v>1</v>
          </cell>
          <cell r="H1007">
            <v>255</v>
          </cell>
          <cell r="I1007">
            <v>255</v>
          </cell>
        </row>
        <row r="1008">
          <cell r="A1008" t="str">
            <v>LED Fixture1256</v>
          </cell>
          <cell r="B1008" t="str">
            <v>LED Fixture</v>
          </cell>
          <cell r="C1008" t="str">
            <v>FLED256</v>
          </cell>
          <cell r="D1008" t="str">
            <v>LED256W</v>
          </cell>
          <cell r="E1008" t="str">
            <v>LED Fixture, 256W</v>
          </cell>
          <cell r="G1008">
            <v>1</v>
          </cell>
          <cell r="H1008">
            <v>256</v>
          </cell>
          <cell r="I1008">
            <v>256</v>
          </cell>
        </row>
        <row r="1009">
          <cell r="A1009" t="str">
            <v>LED Fixture1257</v>
          </cell>
          <cell r="B1009" t="str">
            <v>LED Fixture</v>
          </cell>
          <cell r="C1009" t="str">
            <v>FLED257</v>
          </cell>
          <cell r="D1009" t="str">
            <v>LED257W</v>
          </cell>
          <cell r="E1009" t="str">
            <v>LED Fixture, 257W</v>
          </cell>
          <cell r="G1009">
            <v>1</v>
          </cell>
          <cell r="H1009">
            <v>257</v>
          </cell>
          <cell r="I1009">
            <v>257</v>
          </cell>
        </row>
        <row r="1010">
          <cell r="A1010" t="str">
            <v>LED Fixture1258</v>
          </cell>
          <cell r="B1010" t="str">
            <v>LED Fixture</v>
          </cell>
          <cell r="C1010" t="str">
            <v>FLED258</v>
          </cell>
          <cell r="D1010" t="str">
            <v>LED258W</v>
          </cell>
          <cell r="E1010" t="str">
            <v>LED Fixture, 258W</v>
          </cell>
          <cell r="G1010">
            <v>1</v>
          </cell>
          <cell r="H1010">
            <v>258</v>
          </cell>
          <cell r="I1010">
            <v>258</v>
          </cell>
        </row>
        <row r="1011">
          <cell r="A1011" t="str">
            <v>LED Fixture1259</v>
          </cell>
          <cell r="B1011" t="str">
            <v>LED Fixture</v>
          </cell>
          <cell r="C1011" t="str">
            <v>FLED259</v>
          </cell>
          <cell r="D1011" t="str">
            <v>LED259W</v>
          </cell>
          <cell r="E1011" t="str">
            <v>LED Fixture, 259W</v>
          </cell>
          <cell r="G1011">
            <v>1</v>
          </cell>
          <cell r="H1011">
            <v>259</v>
          </cell>
          <cell r="I1011">
            <v>259</v>
          </cell>
        </row>
        <row r="1012">
          <cell r="A1012" t="str">
            <v>LED Fixture1260</v>
          </cell>
          <cell r="B1012" t="str">
            <v>LED Fixture</v>
          </cell>
          <cell r="C1012" t="str">
            <v>FLED260</v>
          </cell>
          <cell r="D1012" t="str">
            <v>LED260W</v>
          </cell>
          <cell r="E1012" t="str">
            <v>LED Fixture, 260W</v>
          </cell>
          <cell r="G1012">
            <v>1</v>
          </cell>
          <cell r="H1012">
            <v>260</v>
          </cell>
          <cell r="I1012">
            <v>260</v>
          </cell>
        </row>
        <row r="1013">
          <cell r="A1013" t="str">
            <v>LED Fixture1261</v>
          </cell>
          <cell r="B1013" t="str">
            <v>LED Fixture</v>
          </cell>
          <cell r="C1013" t="str">
            <v>FLED261</v>
          </cell>
          <cell r="D1013" t="str">
            <v>LED261W</v>
          </cell>
          <cell r="E1013" t="str">
            <v>LED Fixture, 261W</v>
          </cell>
          <cell r="G1013">
            <v>1</v>
          </cell>
          <cell r="H1013">
            <v>261</v>
          </cell>
          <cell r="I1013">
            <v>261</v>
          </cell>
        </row>
        <row r="1014">
          <cell r="A1014" t="str">
            <v>LED Fixture1262</v>
          </cell>
          <cell r="B1014" t="str">
            <v>LED Fixture</v>
          </cell>
          <cell r="C1014" t="str">
            <v>FLED262</v>
          </cell>
          <cell r="D1014" t="str">
            <v>LED262W</v>
          </cell>
          <cell r="E1014" t="str">
            <v>LED Fixture, 262W</v>
          </cell>
          <cell r="G1014">
            <v>1</v>
          </cell>
          <cell r="H1014">
            <v>262</v>
          </cell>
          <cell r="I1014">
            <v>262</v>
          </cell>
        </row>
        <row r="1015">
          <cell r="A1015" t="str">
            <v>LED Fixture1263</v>
          </cell>
          <cell r="B1015" t="str">
            <v>LED Fixture</v>
          </cell>
          <cell r="C1015" t="str">
            <v>FLED263</v>
          </cell>
          <cell r="D1015" t="str">
            <v>LED263W</v>
          </cell>
          <cell r="E1015" t="str">
            <v>LED Fixture, 263W</v>
          </cell>
          <cell r="G1015">
            <v>1</v>
          </cell>
          <cell r="H1015">
            <v>263</v>
          </cell>
          <cell r="I1015">
            <v>263</v>
          </cell>
        </row>
        <row r="1016">
          <cell r="A1016" t="str">
            <v>LED Fixture1264</v>
          </cell>
          <cell r="B1016" t="str">
            <v>LED Fixture</v>
          </cell>
          <cell r="C1016" t="str">
            <v>FLED264</v>
          </cell>
          <cell r="D1016" t="str">
            <v>LED264W</v>
          </cell>
          <cell r="E1016" t="str">
            <v>LED Fixture, 264W</v>
          </cell>
          <cell r="G1016">
            <v>1</v>
          </cell>
          <cell r="H1016">
            <v>264</v>
          </cell>
          <cell r="I1016">
            <v>264</v>
          </cell>
        </row>
        <row r="1017">
          <cell r="A1017" t="str">
            <v>LED Fixture1265</v>
          </cell>
          <cell r="B1017" t="str">
            <v>LED Fixture</v>
          </cell>
          <cell r="C1017" t="str">
            <v>FLED265</v>
          </cell>
          <cell r="D1017" t="str">
            <v>LED265W</v>
          </cell>
          <cell r="E1017" t="str">
            <v>LED Fixture, 265W</v>
          </cell>
          <cell r="G1017">
            <v>1</v>
          </cell>
          <cell r="H1017">
            <v>265</v>
          </cell>
          <cell r="I1017">
            <v>265</v>
          </cell>
        </row>
        <row r="1018">
          <cell r="A1018" t="str">
            <v>LED Fixture1266</v>
          </cell>
          <cell r="B1018" t="str">
            <v>LED Fixture</v>
          </cell>
          <cell r="C1018" t="str">
            <v>FLED266</v>
          </cell>
          <cell r="D1018" t="str">
            <v>LED266W</v>
          </cell>
          <cell r="E1018" t="str">
            <v>LED Fixture, 266W</v>
          </cell>
          <cell r="G1018">
            <v>1</v>
          </cell>
          <cell r="H1018">
            <v>266</v>
          </cell>
          <cell r="I1018">
            <v>266</v>
          </cell>
        </row>
        <row r="1019">
          <cell r="A1019" t="str">
            <v>LED Fixture1267</v>
          </cell>
          <cell r="B1019" t="str">
            <v>LED Fixture</v>
          </cell>
          <cell r="C1019" t="str">
            <v>FLED267</v>
          </cell>
          <cell r="D1019" t="str">
            <v>LED267W</v>
          </cell>
          <cell r="E1019" t="str">
            <v>LED Fixture, 267W</v>
          </cell>
          <cell r="G1019">
            <v>1</v>
          </cell>
          <cell r="H1019">
            <v>267</v>
          </cell>
          <cell r="I1019">
            <v>267</v>
          </cell>
        </row>
        <row r="1020">
          <cell r="A1020" t="str">
            <v>LED Fixture1268</v>
          </cell>
          <cell r="B1020" t="str">
            <v>LED Fixture</v>
          </cell>
          <cell r="C1020" t="str">
            <v>FLED268</v>
          </cell>
          <cell r="D1020" t="str">
            <v>LED268W</v>
          </cell>
          <cell r="E1020" t="str">
            <v>LED Fixture, 268W</v>
          </cell>
          <cell r="G1020">
            <v>1</v>
          </cell>
          <cell r="H1020">
            <v>268</v>
          </cell>
          <cell r="I1020">
            <v>268</v>
          </cell>
        </row>
        <row r="1021">
          <cell r="A1021" t="str">
            <v>LED Fixture1269</v>
          </cell>
          <cell r="B1021" t="str">
            <v>LED Fixture</v>
          </cell>
          <cell r="C1021" t="str">
            <v>FLED269</v>
          </cell>
          <cell r="D1021" t="str">
            <v>LED269W</v>
          </cell>
          <cell r="E1021" t="str">
            <v>LED Fixture, 269W</v>
          </cell>
          <cell r="G1021">
            <v>1</v>
          </cell>
          <cell r="H1021">
            <v>269</v>
          </cell>
          <cell r="I1021">
            <v>269</v>
          </cell>
        </row>
        <row r="1022">
          <cell r="A1022" t="str">
            <v>LED Fixture1270</v>
          </cell>
          <cell r="B1022" t="str">
            <v>LED Fixture</v>
          </cell>
          <cell r="C1022" t="str">
            <v>FLED270</v>
          </cell>
          <cell r="D1022" t="str">
            <v>LED270W</v>
          </cell>
          <cell r="E1022" t="str">
            <v>LED Fixture, 270W</v>
          </cell>
          <cell r="G1022">
            <v>1</v>
          </cell>
          <cell r="H1022">
            <v>270</v>
          </cell>
          <cell r="I1022">
            <v>270</v>
          </cell>
        </row>
        <row r="1023">
          <cell r="A1023" t="str">
            <v>LED Fixture1271</v>
          </cell>
          <cell r="B1023" t="str">
            <v>LED Fixture</v>
          </cell>
          <cell r="C1023" t="str">
            <v>FLED271</v>
          </cell>
          <cell r="D1023" t="str">
            <v>LED271W</v>
          </cell>
          <cell r="E1023" t="str">
            <v>LED Fixture, 271W</v>
          </cell>
          <cell r="G1023">
            <v>1</v>
          </cell>
          <cell r="H1023">
            <v>271</v>
          </cell>
          <cell r="I1023">
            <v>271</v>
          </cell>
        </row>
        <row r="1024">
          <cell r="A1024" t="str">
            <v>LED Fixture1272</v>
          </cell>
          <cell r="B1024" t="str">
            <v>LED Fixture</v>
          </cell>
          <cell r="C1024" t="str">
            <v>FLED272</v>
          </cell>
          <cell r="D1024" t="str">
            <v>LED272W</v>
          </cell>
          <cell r="E1024" t="str">
            <v>LED Fixture, 272W</v>
          </cell>
          <cell r="G1024">
            <v>1</v>
          </cell>
          <cell r="H1024">
            <v>272</v>
          </cell>
          <cell r="I1024">
            <v>272</v>
          </cell>
        </row>
        <row r="1025">
          <cell r="A1025" t="str">
            <v>LED Fixture1273</v>
          </cell>
          <cell r="B1025" t="str">
            <v>LED Fixture</v>
          </cell>
          <cell r="C1025" t="str">
            <v>FLED273</v>
          </cell>
          <cell r="D1025" t="str">
            <v>LED273W</v>
          </cell>
          <cell r="E1025" t="str">
            <v>LED Fixture, 273W</v>
          </cell>
          <cell r="G1025">
            <v>1</v>
          </cell>
          <cell r="H1025">
            <v>273</v>
          </cell>
          <cell r="I1025">
            <v>273</v>
          </cell>
        </row>
        <row r="1026">
          <cell r="A1026" t="str">
            <v>LED Fixture1274</v>
          </cell>
          <cell r="B1026" t="str">
            <v>LED Fixture</v>
          </cell>
          <cell r="C1026" t="str">
            <v>FLED274</v>
          </cell>
          <cell r="D1026" t="str">
            <v>LED274W</v>
          </cell>
          <cell r="E1026" t="str">
            <v>LED Fixture, 274W</v>
          </cell>
          <cell r="G1026">
            <v>1</v>
          </cell>
          <cell r="H1026">
            <v>274</v>
          </cell>
          <cell r="I1026">
            <v>274</v>
          </cell>
        </row>
        <row r="1027">
          <cell r="A1027" t="str">
            <v>LED Fixture1275</v>
          </cell>
          <cell r="B1027" t="str">
            <v>LED Fixture</v>
          </cell>
          <cell r="C1027" t="str">
            <v>FLED275</v>
          </cell>
          <cell r="D1027" t="str">
            <v>LED275W</v>
          </cell>
          <cell r="E1027" t="str">
            <v>LED Fixture, 275W</v>
          </cell>
          <cell r="G1027">
            <v>1</v>
          </cell>
          <cell r="H1027">
            <v>275</v>
          </cell>
          <cell r="I1027">
            <v>275</v>
          </cell>
        </row>
        <row r="1028">
          <cell r="A1028" t="str">
            <v>LED Fixture1276</v>
          </cell>
          <cell r="B1028" t="str">
            <v>LED Fixture</v>
          </cell>
          <cell r="C1028" t="str">
            <v>FLED276</v>
          </cell>
          <cell r="D1028" t="str">
            <v>LED276W</v>
          </cell>
          <cell r="E1028" t="str">
            <v>LED Fixture, 276W</v>
          </cell>
          <cell r="G1028">
            <v>1</v>
          </cell>
          <cell r="H1028">
            <v>276</v>
          </cell>
          <cell r="I1028">
            <v>276</v>
          </cell>
        </row>
        <row r="1029">
          <cell r="A1029" t="str">
            <v>LED Fixture1277</v>
          </cell>
          <cell r="B1029" t="str">
            <v>LED Fixture</v>
          </cell>
          <cell r="C1029" t="str">
            <v>FLED277</v>
          </cell>
          <cell r="D1029" t="str">
            <v>LED277W</v>
          </cell>
          <cell r="E1029" t="str">
            <v>LED Fixture, 277W</v>
          </cell>
          <cell r="G1029">
            <v>1</v>
          </cell>
          <cell r="H1029">
            <v>277</v>
          </cell>
          <cell r="I1029">
            <v>277</v>
          </cell>
        </row>
        <row r="1030">
          <cell r="A1030" t="str">
            <v>LED Fixture1278</v>
          </cell>
          <cell r="B1030" t="str">
            <v>LED Fixture</v>
          </cell>
          <cell r="C1030" t="str">
            <v>FLED278</v>
          </cell>
          <cell r="D1030" t="str">
            <v>LED278W</v>
          </cell>
          <cell r="E1030" t="str">
            <v>LED Fixture, 278W</v>
          </cell>
          <cell r="G1030">
            <v>1</v>
          </cell>
          <cell r="H1030">
            <v>278</v>
          </cell>
          <cell r="I1030">
            <v>278</v>
          </cell>
        </row>
        <row r="1031">
          <cell r="A1031" t="str">
            <v>LED Fixture1279</v>
          </cell>
          <cell r="B1031" t="str">
            <v>LED Fixture</v>
          </cell>
          <cell r="C1031" t="str">
            <v>FLED279</v>
          </cell>
          <cell r="D1031" t="str">
            <v>LED279W</v>
          </cell>
          <cell r="E1031" t="str">
            <v>LED Fixture, 279W</v>
          </cell>
          <cell r="G1031">
            <v>1</v>
          </cell>
          <cell r="H1031">
            <v>279</v>
          </cell>
          <cell r="I1031">
            <v>279</v>
          </cell>
        </row>
        <row r="1032">
          <cell r="A1032" t="str">
            <v>LED Fixture1280</v>
          </cell>
          <cell r="B1032" t="str">
            <v>LED Fixture</v>
          </cell>
          <cell r="C1032" t="str">
            <v>FLED280</v>
          </cell>
          <cell r="D1032" t="str">
            <v>LED280W</v>
          </cell>
          <cell r="E1032" t="str">
            <v>LED Fixture, 280W</v>
          </cell>
          <cell r="G1032">
            <v>1</v>
          </cell>
          <cell r="H1032">
            <v>280</v>
          </cell>
          <cell r="I1032">
            <v>280</v>
          </cell>
        </row>
        <row r="1033">
          <cell r="A1033" t="str">
            <v>LED Fixture1281</v>
          </cell>
          <cell r="B1033" t="str">
            <v>LED Fixture</v>
          </cell>
          <cell r="C1033" t="str">
            <v>FLED281</v>
          </cell>
          <cell r="D1033" t="str">
            <v>LED281W</v>
          </cell>
          <cell r="E1033" t="str">
            <v>LED Fixture, 281W</v>
          </cell>
          <cell r="G1033">
            <v>1</v>
          </cell>
          <cell r="H1033">
            <v>281</v>
          </cell>
          <cell r="I1033">
            <v>281</v>
          </cell>
        </row>
        <row r="1034">
          <cell r="A1034" t="str">
            <v>LED Fixture1282</v>
          </cell>
          <cell r="B1034" t="str">
            <v>LED Fixture</v>
          </cell>
          <cell r="C1034" t="str">
            <v>FLED282</v>
          </cell>
          <cell r="D1034" t="str">
            <v>LED282W</v>
          </cell>
          <cell r="E1034" t="str">
            <v>LED Fixture, 282W</v>
          </cell>
          <cell r="G1034">
            <v>1</v>
          </cell>
          <cell r="H1034">
            <v>282</v>
          </cell>
          <cell r="I1034">
            <v>282</v>
          </cell>
        </row>
        <row r="1035">
          <cell r="A1035" t="str">
            <v>LED Fixture1283</v>
          </cell>
          <cell r="B1035" t="str">
            <v>LED Fixture</v>
          </cell>
          <cell r="C1035" t="str">
            <v>FLED283</v>
          </cell>
          <cell r="D1035" t="str">
            <v>LED283W</v>
          </cell>
          <cell r="E1035" t="str">
            <v>LED Fixture, 283W</v>
          </cell>
          <cell r="G1035">
            <v>1</v>
          </cell>
          <cell r="H1035">
            <v>283</v>
          </cell>
          <cell r="I1035">
            <v>283</v>
          </cell>
        </row>
        <row r="1036">
          <cell r="A1036" t="str">
            <v>LED Fixture1284</v>
          </cell>
          <cell r="B1036" t="str">
            <v>LED Fixture</v>
          </cell>
          <cell r="C1036" t="str">
            <v>FLED284</v>
          </cell>
          <cell r="D1036" t="str">
            <v>LED284W</v>
          </cell>
          <cell r="E1036" t="str">
            <v>LED Fixture, 284W</v>
          </cell>
          <cell r="G1036">
            <v>1</v>
          </cell>
          <cell r="H1036">
            <v>284</v>
          </cell>
          <cell r="I1036">
            <v>284</v>
          </cell>
        </row>
        <row r="1037">
          <cell r="A1037" t="str">
            <v>LED Fixture1285</v>
          </cell>
          <cell r="B1037" t="str">
            <v>LED Fixture</v>
          </cell>
          <cell r="C1037" t="str">
            <v>FLED285</v>
          </cell>
          <cell r="D1037" t="str">
            <v>LED285W</v>
          </cell>
          <cell r="E1037" t="str">
            <v>LED Fixture, 285W</v>
          </cell>
          <cell r="G1037">
            <v>1</v>
          </cell>
          <cell r="H1037">
            <v>285</v>
          </cell>
          <cell r="I1037">
            <v>285</v>
          </cell>
        </row>
        <row r="1038">
          <cell r="A1038" t="str">
            <v>LED Fixture1286</v>
          </cell>
          <cell r="B1038" t="str">
            <v>LED Fixture</v>
          </cell>
          <cell r="C1038" t="str">
            <v>FLED286</v>
          </cell>
          <cell r="D1038" t="str">
            <v>LED286W</v>
          </cell>
          <cell r="E1038" t="str">
            <v>LED Fixture, 286W</v>
          </cell>
          <cell r="G1038">
            <v>1</v>
          </cell>
          <cell r="H1038">
            <v>286</v>
          </cell>
          <cell r="I1038">
            <v>286</v>
          </cell>
        </row>
        <row r="1039">
          <cell r="A1039" t="str">
            <v>LED Fixture1287</v>
          </cell>
          <cell r="B1039" t="str">
            <v>LED Fixture</v>
          </cell>
          <cell r="C1039" t="str">
            <v>FLED287</v>
          </cell>
          <cell r="D1039" t="str">
            <v>LED287W</v>
          </cell>
          <cell r="E1039" t="str">
            <v>LED Fixture, 287W</v>
          </cell>
          <cell r="G1039">
            <v>1</v>
          </cell>
          <cell r="H1039">
            <v>287</v>
          </cell>
          <cell r="I1039">
            <v>287</v>
          </cell>
        </row>
        <row r="1040">
          <cell r="A1040" t="str">
            <v>LED Fixture1288</v>
          </cell>
          <cell r="B1040" t="str">
            <v>LED Fixture</v>
          </cell>
          <cell r="C1040" t="str">
            <v>FLED288</v>
          </cell>
          <cell r="D1040" t="str">
            <v>LED288W</v>
          </cell>
          <cell r="E1040" t="str">
            <v>LED Fixture, 288W</v>
          </cell>
          <cell r="G1040">
            <v>1</v>
          </cell>
          <cell r="H1040">
            <v>288</v>
          </cell>
          <cell r="I1040">
            <v>288</v>
          </cell>
        </row>
        <row r="1041">
          <cell r="A1041" t="str">
            <v>LED Fixture1289</v>
          </cell>
          <cell r="B1041" t="str">
            <v>LED Fixture</v>
          </cell>
          <cell r="C1041" t="str">
            <v>FLED289</v>
          </cell>
          <cell r="D1041" t="str">
            <v>LED289W</v>
          </cell>
          <cell r="E1041" t="str">
            <v>LED Fixture, 289W</v>
          </cell>
          <cell r="G1041">
            <v>1</v>
          </cell>
          <cell r="H1041">
            <v>289</v>
          </cell>
          <cell r="I1041">
            <v>289</v>
          </cell>
        </row>
        <row r="1042">
          <cell r="A1042" t="str">
            <v>LED Fixture1290</v>
          </cell>
          <cell r="B1042" t="str">
            <v>LED Fixture</v>
          </cell>
          <cell r="C1042" t="str">
            <v>FLED290</v>
          </cell>
          <cell r="D1042" t="str">
            <v>LED290W</v>
          </cell>
          <cell r="E1042" t="str">
            <v>LED Fixture, 290W</v>
          </cell>
          <cell r="G1042">
            <v>1</v>
          </cell>
          <cell r="H1042">
            <v>290</v>
          </cell>
          <cell r="I1042">
            <v>290</v>
          </cell>
        </row>
        <row r="1043">
          <cell r="A1043" t="str">
            <v>LED Fixture1291</v>
          </cell>
          <cell r="B1043" t="str">
            <v>LED Fixture</v>
          </cell>
          <cell r="C1043" t="str">
            <v>FLED291</v>
          </cell>
          <cell r="D1043" t="str">
            <v>LED291W</v>
          </cell>
          <cell r="E1043" t="str">
            <v>LED Fixture, 291W</v>
          </cell>
          <cell r="G1043">
            <v>1</v>
          </cell>
          <cell r="H1043">
            <v>291</v>
          </cell>
          <cell r="I1043">
            <v>291</v>
          </cell>
        </row>
        <row r="1044">
          <cell r="A1044" t="str">
            <v>LED Fixture1292</v>
          </cell>
          <cell r="B1044" t="str">
            <v>LED Fixture</v>
          </cell>
          <cell r="C1044" t="str">
            <v>FLED292</v>
          </cell>
          <cell r="D1044" t="str">
            <v>LED292W</v>
          </cell>
          <cell r="E1044" t="str">
            <v>LED Fixture, 292W</v>
          </cell>
          <cell r="G1044">
            <v>1</v>
          </cell>
          <cell r="H1044">
            <v>292</v>
          </cell>
          <cell r="I1044">
            <v>292</v>
          </cell>
        </row>
        <row r="1045">
          <cell r="A1045" t="str">
            <v>LED Fixture1293</v>
          </cell>
          <cell r="B1045" t="str">
            <v>LED Fixture</v>
          </cell>
          <cell r="C1045" t="str">
            <v>FLED293</v>
          </cell>
          <cell r="D1045" t="str">
            <v>LED293W</v>
          </cell>
          <cell r="E1045" t="str">
            <v>LED Fixture, 293W</v>
          </cell>
          <cell r="G1045">
            <v>1</v>
          </cell>
          <cell r="H1045">
            <v>293</v>
          </cell>
          <cell r="I1045">
            <v>293</v>
          </cell>
        </row>
        <row r="1046">
          <cell r="A1046" t="str">
            <v>LED Fixture1294</v>
          </cell>
          <cell r="B1046" t="str">
            <v>LED Fixture</v>
          </cell>
          <cell r="C1046" t="str">
            <v>FLED294</v>
          </cell>
          <cell r="D1046" t="str">
            <v>LED294W</v>
          </cell>
          <cell r="E1046" t="str">
            <v>LED Fixture, 294W</v>
          </cell>
          <cell r="G1046">
            <v>1</v>
          </cell>
          <cell r="H1046">
            <v>294</v>
          </cell>
          <cell r="I1046">
            <v>294</v>
          </cell>
        </row>
        <row r="1047">
          <cell r="A1047" t="str">
            <v>LED Fixture1295</v>
          </cell>
          <cell r="B1047" t="str">
            <v>LED Fixture</v>
          </cell>
          <cell r="C1047" t="str">
            <v>FLED295</v>
          </cell>
          <cell r="D1047" t="str">
            <v>LED295W</v>
          </cell>
          <cell r="E1047" t="str">
            <v>LED Fixture, 295W</v>
          </cell>
          <cell r="G1047">
            <v>1</v>
          </cell>
          <cell r="H1047">
            <v>295</v>
          </cell>
          <cell r="I1047">
            <v>295</v>
          </cell>
        </row>
        <row r="1048">
          <cell r="A1048" t="str">
            <v>LED Fixture1296</v>
          </cell>
          <cell r="B1048" t="str">
            <v>LED Fixture</v>
          </cell>
          <cell r="C1048" t="str">
            <v>FLED296</v>
          </cell>
          <cell r="D1048" t="str">
            <v>LED296W</v>
          </cell>
          <cell r="E1048" t="str">
            <v>LED Fixture, 296W</v>
          </cell>
          <cell r="G1048">
            <v>1</v>
          </cell>
          <cell r="H1048">
            <v>296</v>
          </cell>
          <cell r="I1048">
            <v>296</v>
          </cell>
        </row>
        <row r="1049">
          <cell r="A1049" t="str">
            <v>LED Fixture1297</v>
          </cell>
          <cell r="B1049" t="str">
            <v>LED Fixture</v>
          </cell>
          <cell r="C1049" t="str">
            <v>FLED297</v>
          </cell>
          <cell r="D1049" t="str">
            <v>LED297W</v>
          </cell>
          <cell r="E1049" t="str">
            <v>LED Fixture, 297W</v>
          </cell>
          <cell r="G1049">
            <v>1</v>
          </cell>
          <cell r="H1049">
            <v>297</v>
          </cell>
          <cell r="I1049">
            <v>297</v>
          </cell>
        </row>
        <row r="1050">
          <cell r="A1050" t="str">
            <v>LED Fixture1298</v>
          </cell>
          <cell r="B1050" t="str">
            <v>LED Fixture</v>
          </cell>
          <cell r="C1050" t="str">
            <v>FLED298</v>
          </cell>
          <cell r="D1050" t="str">
            <v>LED298W</v>
          </cell>
          <cell r="E1050" t="str">
            <v>LED Fixture, 298W</v>
          </cell>
          <cell r="G1050">
            <v>1</v>
          </cell>
          <cell r="H1050">
            <v>298</v>
          </cell>
          <cell r="I1050">
            <v>298</v>
          </cell>
        </row>
        <row r="1051">
          <cell r="A1051" t="str">
            <v>LED Fixture1299</v>
          </cell>
          <cell r="B1051" t="str">
            <v>LED Fixture</v>
          </cell>
          <cell r="C1051" t="str">
            <v>FLED299</v>
          </cell>
          <cell r="D1051" t="str">
            <v>LED299W</v>
          </cell>
          <cell r="E1051" t="str">
            <v>LED Fixture, 299W</v>
          </cell>
          <cell r="G1051">
            <v>1</v>
          </cell>
          <cell r="H1051">
            <v>299</v>
          </cell>
          <cell r="I1051">
            <v>299</v>
          </cell>
        </row>
        <row r="1052">
          <cell r="A1052" t="str">
            <v>LED Fixture1300</v>
          </cell>
          <cell r="B1052" t="str">
            <v>LED Fixture</v>
          </cell>
          <cell r="C1052" t="str">
            <v>FLED300</v>
          </cell>
          <cell r="D1052" t="str">
            <v>LED300W</v>
          </cell>
          <cell r="E1052" t="str">
            <v>LED Fixture, 300W</v>
          </cell>
          <cell r="G1052">
            <v>1</v>
          </cell>
          <cell r="H1052">
            <v>300</v>
          </cell>
          <cell r="I1052">
            <v>300</v>
          </cell>
        </row>
        <row r="1053">
          <cell r="A1053" t="str">
            <v>LED Fixture1301</v>
          </cell>
          <cell r="B1053" t="str">
            <v>LED Fixture</v>
          </cell>
          <cell r="C1053" t="str">
            <v>FLED301</v>
          </cell>
          <cell r="D1053" t="str">
            <v>LED301W</v>
          </cell>
          <cell r="E1053" t="str">
            <v>LED Fixture, 301W</v>
          </cell>
          <cell r="G1053">
            <v>1</v>
          </cell>
          <cell r="H1053">
            <v>301</v>
          </cell>
          <cell r="I1053">
            <v>301</v>
          </cell>
        </row>
        <row r="1054">
          <cell r="A1054" t="str">
            <v>LED Fixture1302</v>
          </cell>
          <cell r="B1054" t="str">
            <v>LED Fixture</v>
          </cell>
          <cell r="C1054" t="str">
            <v>FLED302</v>
          </cell>
          <cell r="D1054" t="str">
            <v>LED302W</v>
          </cell>
          <cell r="E1054" t="str">
            <v>LED Fixture, 302W</v>
          </cell>
          <cell r="G1054">
            <v>1</v>
          </cell>
          <cell r="H1054">
            <v>302</v>
          </cell>
          <cell r="I1054">
            <v>302</v>
          </cell>
        </row>
        <row r="1055">
          <cell r="A1055" t="str">
            <v>LED Fixture1303</v>
          </cell>
          <cell r="B1055" t="str">
            <v>LED Fixture</v>
          </cell>
          <cell r="C1055" t="str">
            <v>FLED303</v>
          </cell>
          <cell r="D1055" t="str">
            <v>LED303W</v>
          </cell>
          <cell r="E1055" t="str">
            <v>LED Fixture, 303W</v>
          </cell>
          <cell r="G1055">
            <v>1</v>
          </cell>
          <cell r="H1055">
            <v>303</v>
          </cell>
          <cell r="I1055">
            <v>303</v>
          </cell>
        </row>
        <row r="1056">
          <cell r="A1056" t="str">
            <v>LED Fixture1304</v>
          </cell>
          <cell r="B1056" t="str">
            <v>LED Fixture</v>
          </cell>
          <cell r="C1056" t="str">
            <v>FLED304</v>
          </cell>
          <cell r="D1056" t="str">
            <v>LED304W</v>
          </cell>
          <cell r="E1056" t="str">
            <v>LED Fixture, 304W</v>
          </cell>
          <cell r="G1056">
            <v>1</v>
          </cell>
          <cell r="H1056">
            <v>304</v>
          </cell>
          <cell r="I1056">
            <v>304</v>
          </cell>
        </row>
        <row r="1057">
          <cell r="A1057" t="str">
            <v>LED Fixture1305</v>
          </cell>
          <cell r="B1057" t="str">
            <v>LED Fixture</v>
          </cell>
          <cell r="C1057" t="str">
            <v>FLED305</v>
          </cell>
          <cell r="D1057" t="str">
            <v>LED305W</v>
          </cell>
          <cell r="E1057" t="str">
            <v>LED Fixture, 305W</v>
          </cell>
          <cell r="G1057">
            <v>1</v>
          </cell>
          <cell r="H1057">
            <v>305</v>
          </cell>
          <cell r="I1057">
            <v>305</v>
          </cell>
        </row>
        <row r="1058">
          <cell r="A1058" t="str">
            <v>LED Fixture1306</v>
          </cell>
          <cell r="B1058" t="str">
            <v>LED Fixture</v>
          </cell>
          <cell r="C1058" t="str">
            <v>FLED306</v>
          </cell>
          <cell r="D1058" t="str">
            <v>LED306W</v>
          </cell>
          <cell r="E1058" t="str">
            <v>LED Fixture, 306W</v>
          </cell>
          <cell r="G1058">
            <v>1</v>
          </cell>
          <cell r="H1058">
            <v>306</v>
          </cell>
          <cell r="I1058">
            <v>306</v>
          </cell>
        </row>
        <row r="1059">
          <cell r="A1059" t="str">
            <v>LED Fixture1307</v>
          </cell>
          <cell r="B1059" t="str">
            <v>LED Fixture</v>
          </cell>
          <cell r="C1059" t="str">
            <v>FLED307</v>
          </cell>
          <cell r="D1059" t="str">
            <v>LED307W</v>
          </cell>
          <cell r="E1059" t="str">
            <v>LED Fixture, 307W</v>
          </cell>
          <cell r="G1059">
            <v>1</v>
          </cell>
          <cell r="H1059">
            <v>307</v>
          </cell>
          <cell r="I1059">
            <v>307</v>
          </cell>
        </row>
        <row r="1060">
          <cell r="A1060" t="str">
            <v>LED Fixture1308</v>
          </cell>
          <cell r="B1060" t="str">
            <v>LED Fixture</v>
          </cell>
          <cell r="C1060" t="str">
            <v>FLED308</v>
          </cell>
          <cell r="D1060" t="str">
            <v>LED308W</v>
          </cell>
          <cell r="E1060" t="str">
            <v>LED Fixture, 308W</v>
          </cell>
          <cell r="G1060">
            <v>1</v>
          </cell>
          <cell r="H1060">
            <v>308</v>
          </cell>
          <cell r="I1060">
            <v>308</v>
          </cell>
        </row>
        <row r="1061">
          <cell r="A1061" t="str">
            <v>LED Fixture1309</v>
          </cell>
          <cell r="B1061" t="str">
            <v>LED Fixture</v>
          </cell>
          <cell r="C1061" t="str">
            <v>FLED309</v>
          </cell>
          <cell r="D1061" t="str">
            <v>LED309W</v>
          </cell>
          <cell r="E1061" t="str">
            <v>LED Fixture, 309W</v>
          </cell>
          <cell r="G1061">
            <v>1</v>
          </cell>
          <cell r="H1061">
            <v>309</v>
          </cell>
          <cell r="I1061">
            <v>309</v>
          </cell>
        </row>
        <row r="1062">
          <cell r="A1062" t="str">
            <v>LED Fixture1310</v>
          </cell>
          <cell r="B1062" t="str">
            <v>LED Fixture</v>
          </cell>
          <cell r="C1062" t="str">
            <v>FLED310</v>
          </cell>
          <cell r="D1062" t="str">
            <v>LED310W</v>
          </cell>
          <cell r="E1062" t="str">
            <v>LED Fixture, 310W</v>
          </cell>
          <cell r="G1062">
            <v>1</v>
          </cell>
          <cell r="H1062">
            <v>310</v>
          </cell>
          <cell r="I1062">
            <v>310</v>
          </cell>
        </row>
        <row r="1063">
          <cell r="A1063" t="str">
            <v>LED Fixture1311</v>
          </cell>
          <cell r="B1063" t="str">
            <v>LED Fixture</v>
          </cell>
          <cell r="C1063" t="str">
            <v>FLED311</v>
          </cell>
          <cell r="D1063" t="str">
            <v>LED311W</v>
          </cell>
          <cell r="E1063" t="str">
            <v>LED Fixture, 311W</v>
          </cell>
          <cell r="G1063">
            <v>1</v>
          </cell>
          <cell r="H1063">
            <v>311</v>
          </cell>
          <cell r="I1063">
            <v>311</v>
          </cell>
        </row>
        <row r="1064">
          <cell r="A1064" t="str">
            <v>LED Fixture1312</v>
          </cell>
          <cell r="B1064" t="str">
            <v>LED Fixture</v>
          </cell>
          <cell r="C1064" t="str">
            <v>FLED312</v>
          </cell>
          <cell r="D1064" t="str">
            <v>LED312W</v>
          </cell>
          <cell r="E1064" t="str">
            <v>LED Fixture, 312W</v>
          </cell>
          <cell r="G1064">
            <v>1</v>
          </cell>
          <cell r="H1064">
            <v>312</v>
          </cell>
          <cell r="I1064">
            <v>312</v>
          </cell>
        </row>
        <row r="1065">
          <cell r="A1065" t="str">
            <v>LED Fixture1313</v>
          </cell>
          <cell r="B1065" t="str">
            <v>LED Fixture</v>
          </cell>
          <cell r="C1065" t="str">
            <v>FLED313</v>
          </cell>
          <cell r="D1065" t="str">
            <v>LED313W</v>
          </cell>
          <cell r="E1065" t="str">
            <v>LED Fixture, 313W</v>
          </cell>
          <cell r="G1065">
            <v>1</v>
          </cell>
          <cell r="H1065">
            <v>313</v>
          </cell>
          <cell r="I1065">
            <v>313</v>
          </cell>
        </row>
        <row r="1066">
          <cell r="A1066" t="str">
            <v>LED Fixture1314</v>
          </cell>
          <cell r="B1066" t="str">
            <v>LED Fixture</v>
          </cell>
          <cell r="C1066" t="str">
            <v>FLED314</v>
          </cell>
          <cell r="D1066" t="str">
            <v>LED314W</v>
          </cell>
          <cell r="E1066" t="str">
            <v>LED Fixture, 314W</v>
          </cell>
          <cell r="G1066">
            <v>1</v>
          </cell>
          <cell r="H1066">
            <v>314</v>
          </cell>
          <cell r="I1066">
            <v>314</v>
          </cell>
        </row>
        <row r="1067">
          <cell r="A1067" t="str">
            <v>LED Fixture1315</v>
          </cell>
          <cell r="B1067" t="str">
            <v>LED Fixture</v>
          </cell>
          <cell r="C1067" t="str">
            <v>FLED315</v>
          </cell>
          <cell r="D1067" t="str">
            <v>LED315W</v>
          </cell>
          <cell r="E1067" t="str">
            <v>LED Fixture, 315W</v>
          </cell>
          <cell r="G1067">
            <v>1</v>
          </cell>
          <cell r="H1067">
            <v>315</v>
          </cell>
          <cell r="I1067">
            <v>315</v>
          </cell>
        </row>
        <row r="1068">
          <cell r="A1068" t="str">
            <v>LED Fixture1316</v>
          </cell>
          <cell r="B1068" t="str">
            <v>LED Fixture</v>
          </cell>
          <cell r="C1068" t="str">
            <v>FLED316</v>
          </cell>
          <cell r="D1068" t="str">
            <v>LED316W</v>
          </cell>
          <cell r="E1068" t="str">
            <v>LED Fixture, 316W</v>
          </cell>
          <cell r="G1068">
            <v>1</v>
          </cell>
          <cell r="H1068">
            <v>316</v>
          </cell>
          <cell r="I1068">
            <v>316</v>
          </cell>
        </row>
        <row r="1069">
          <cell r="A1069" t="str">
            <v>LED Fixture1317</v>
          </cell>
          <cell r="B1069" t="str">
            <v>LED Fixture</v>
          </cell>
          <cell r="C1069" t="str">
            <v>FLED317</v>
          </cell>
          <cell r="D1069" t="str">
            <v>LED317W</v>
          </cell>
          <cell r="E1069" t="str">
            <v>LED Fixture, 317W</v>
          </cell>
          <cell r="G1069">
            <v>1</v>
          </cell>
          <cell r="H1069">
            <v>317</v>
          </cell>
          <cell r="I1069">
            <v>317</v>
          </cell>
        </row>
        <row r="1070">
          <cell r="A1070" t="str">
            <v>LED Fixture1318</v>
          </cell>
          <cell r="B1070" t="str">
            <v>LED Fixture</v>
          </cell>
          <cell r="C1070" t="str">
            <v>FLED318</v>
          </cell>
          <cell r="D1070" t="str">
            <v>LED318W</v>
          </cell>
          <cell r="E1070" t="str">
            <v>LED Fixture, 318W</v>
          </cell>
          <cell r="G1070">
            <v>1</v>
          </cell>
          <cell r="H1070">
            <v>318</v>
          </cell>
          <cell r="I1070">
            <v>318</v>
          </cell>
        </row>
        <row r="1071">
          <cell r="A1071" t="str">
            <v>LED Fixture1319</v>
          </cell>
          <cell r="B1071" t="str">
            <v>LED Fixture</v>
          </cell>
          <cell r="C1071" t="str">
            <v>FLED319</v>
          </cell>
          <cell r="D1071" t="str">
            <v>LED319W</v>
          </cell>
          <cell r="E1071" t="str">
            <v>LED Fixture, 319W</v>
          </cell>
          <cell r="G1071">
            <v>1</v>
          </cell>
          <cell r="H1071">
            <v>319</v>
          </cell>
          <cell r="I1071">
            <v>319</v>
          </cell>
        </row>
        <row r="1072">
          <cell r="A1072" t="str">
            <v>LED Fixture1320</v>
          </cell>
          <cell r="B1072" t="str">
            <v>LED Fixture</v>
          </cell>
          <cell r="C1072" t="str">
            <v>FLED320</v>
          </cell>
          <cell r="D1072" t="str">
            <v>LED320W</v>
          </cell>
          <cell r="E1072" t="str">
            <v>LED Fixture, 320W</v>
          </cell>
          <cell r="G1072">
            <v>1</v>
          </cell>
          <cell r="H1072">
            <v>320</v>
          </cell>
          <cell r="I1072">
            <v>320</v>
          </cell>
        </row>
        <row r="1073">
          <cell r="A1073" t="str">
            <v>LED Fixture1321</v>
          </cell>
          <cell r="B1073" t="str">
            <v>LED Fixture</v>
          </cell>
          <cell r="C1073" t="str">
            <v>FLED321</v>
          </cell>
          <cell r="D1073" t="str">
            <v>LED321W</v>
          </cell>
          <cell r="E1073" t="str">
            <v>LED Fixture, 321W</v>
          </cell>
          <cell r="G1073">
            <v>1</v>
          </cell>
          <cell r="H1073">
            <v>321</v>
          </cell>
          <cell r="I1073">
            <v>321</v>
          </cell>
        </row>
        <row r="1074">
          <cell r="A1074" t="str">
            <v>LED Fixture1322</v>
          </cell>
          <cell r="B1074" t="str">
            <v>LED Fixture</v>
          </cell>
          <cell r="C1074" t="str">
            <v>FLED322</v>
          </cell>
          <cell r="D1074" t="str">
            <v>LED322W</v>
          </cell>
          <cell r="E1074" t="str">
            <v>LED Fixture, 322W</v>
          </cell>
          <cell r="G1074">
            <v>1</v>
          </cell>
          <cell r="H1074">
            <v>322</v>
          </cell>
          <cell r="I1074">
            <v>322</v>
          </cell>
        </row>
        <row r="1075">
          <cell r="A1075" t="str">
            <v>LED Fixture1323</v>
          </cell>
          <cell r="B1075" t="str">
            <v>LED Fixture</v>
          </cell>
          <cell r="C1075" t="str">
            <v>FLED323</v>
          </cell>
          <cell r="D1075" t="str">
            <v>LED323W</v>
          </cell>
          <cell r="E1075" t="str">
            <v>LED Fixture, 323W</v>
          </cell>
          <cell r="G1075">
            <v>1</v>
          </cell>
          <cell r="H1075">
            <v>323</v>
          </cell>
          <cell r="I1075">
            <v>323</v>
          </cell>
        </row>
        <row r="1076">
          <cell r="A1076" t="str">
            <v>LED Fixture1324</v>
          </cell>
          <cell r="B1076" t="str">
            <v>LED Fixture</v>
          </cell>
          <cell r="C1076" t="str">
            <v>FLED324</v>
          </cell>
          <cell r="D1076" t="str">
            <v>LED324W</v>
          </cell>
          <cell r="E1076" t="str">
            <v>LED Fixture, 324W</v>
          </cell>
          <cell r="G1076">
            <v>1</v>
          </cell>
          <cell r="H1076">
            <v>324</v>
          </cell>
          <cell r="I1076">
            <v>324</v>
          </cell>
        </row>
        <row r="1077">
          <cell r="A1077" t="str">
            <v>LED Fixture1325</v>
          </cell>
          <cell r="B1077" t="str">
            <v>LED Fixture</v>
          </cell>
          <cell r="C1077" t="str">
            <v>FLED325</v>
          </cell>
          <cell r="D1077" t="str">
            <v>LED325W</v>
          </cell>
          <cell r="E1077" t="str">
            <v>LED Fixture, 325W</v>
          </cell>
          <cell r="G1077">
            <v>1</v>
          </cell>
          <cell r="H1077">
            <v>325</v>
          </cell>
          <cell r="I1077">
            <v>325</v>
          </cell>
        </row>
        <row r="1078">
          <cell r="A1078" t="str">
            <v>LED Fixture1326</v>
          </cell>
          <cell r="B1078" t="str">
            <v>LED Fixture</v>
          </cell>
          <cell r="C1078" t="str">
            <v>FLED326</v>
          </cell>
          <cell r="D1078" t="str">
            <v>LED326W</v>
          </cell>
          <cell r="E1078" t="str">
            <v>LED Fixture, 326W</v>
          </cell>
          <cell r="G1078">
            <v>1</v>
          </cell>
          <cell r="H1078">
            <v>326</v>
          </cell>
          <cell r="I1078">
            <v>326</v>
          </cell>
        </row>
        <row r="1079">
          <cell r="A1079" t="str">
            <v>LED Fixture1327</v>
          </cell>
          <cell r="B1079" t="str">
            <v>LED Fixture</v>
          </cell>
          <cell r="C1079" t="str">
            <v>FLED327</v>
          </cell>
          <cell r="D1079" t="str">
            <v>LED327W</v>
          </cell>
          <cell r="E1079" t="str">
            <v>LED Fixture, 327W</v>
          </cell>
          <cell r="G1079">
            <v>1</v>
          </cell>
          <cell r="H1079">
            <v>327</v>
          </cell>
          <cell r="I1079">
            <v>327</v>
          </cell>
        </row>
        <row r="1080">
          <cell r="A1080" t="str">
            <v>LED Fixture1328</v>
          </cell>
          <cell r="B1080" t="str">
            <v>LED Fixture</v>
          </cell>
          <cell r="C1080" t="str">
            <v>FLED328</v>
          </cell>
          <cell r="D1080" t="str">
            <v>LED328W</v>
          </cell>
          <cell r="E1080" t="str">
            <v>LED Fixture, 328W</v>
          </cell>
          <cell r="G1080">
            <v>1</v>
          </cell>
          <cell r="H1080">
            <v>328</v>
          </cell>
          <cell r="I1080">
            <v>328</v>
          </cell>
        </row>
        <row r="1081">
          <cell r="A1081" t="str">
            <v>LED Fixture1329</v>
          </cell>
          <cell r="B1081" t="str">
            <v>LED Fixture</v>
          </cell>
          <cell r="C1081" t="str">
            <v>FLED329</v>
          </cell>
          <cell r="D1081" t="str">
            <v>LED329W</v>
          </cell>
          <cell r="E1081" t="str">
            <v>LED Fixture, 329W</v>
          </cell>
          <cell r="G1081">
            <v>1</v>
          </cell>
          <cell r="H1081">
            <v>329</v>
          </cell>
          <cell r="I1081">
            <v>329</v>
          </cell>
        </row>
        <row r="1082">
          <cell r="A1082" t="str">
            <v>LED Fixture1330</v>
          </cell>
          <cell r="B1082" t="str">
            <v>LED Fixture</v>
          </cell>
          <cell r="C1082" t="str">
            <v>FLED330</v>
          </cell>
          <cell r="D1082" t="str">
            <v>LED330W</v>
          </cell>
          <cell r="E1082" t="str">
            <v>LED Fixture, 330W</v>
          </cell>
          <cell r="G1082">
            <v>1</v>
          </cell>
          <cell r="H1082">
            <v>330</v>
          </cell>
          <cell r="I1082">
            <v>330</v>
          </cell>
        </row>
        <row r="1083">
          <cell r="A1083" t="str">
            <v>LED Fixture1331</v>
          </cell>
          <cell r="B1083" t="str">
            <v>LED Fixture</v>
          </cell>
          <cell r="C1083" t="str">
            <v>FLED331</v>
          </cell>
          <cell r="D1083" t="str">
            <v>LED331W</v>
          </cell>
          <cell r="E1083" t="str">
            <v>LED Fixture, 331W</v>
          </cell>
          <cell r="G1083">
            <v>1</v>
          </cell>
          <cell r="H1083">
            <v>331</v>
          </cell>
          <cell r="I1083">
            <v>331</v>
          </cell>
        </row>
        <row r="1084">
          <cell r="A1084" t="str">
            <v>LED Fixture1332</v>
          </cell>
          <cell r="B1084" t="str">
            <v>LED Fixture</v>
          </cell>
          <cell r="C1084" t="str">
            <v>FLED332</v>
          </cell>
          <cell r="D1084" t="str">
            <v>LED332W</v>
          </cell>
          <cell r="E1084" t="str">
            <v>LED Fixture, 332W</v>
          </cell>
          <cell r="G1084">
            <v>1</v>
          </cell>
          <cell r="H1084">
            <v>332</v>
          </cell>
          <cell r="I1084">
            <v>332</v>
          </cell>
        </row>
        <row r="1085">
          <cell r="A1085" t="str">
            <v>LED Fixture1333</v>
          </cell>
          <cell r="B1085" t="str">
            <v>LED Fixture</v>
          </cell>
          <cell r="C1085" t="str">
            <v>FLED333</v>
          </cell>
          <cell r="D1085" t="str">
            <v>LED333W</v>
          </cell>
          <cell r="E1085" t="str">
            <v>LED Fixture, 333W</v>
          </cell>
          <cell r="G1085">
            <v>1</v>
          </cell>
          <cell r="H1085">
            <v>333</v>
          </cell>
          <cell r="I1085">
            <v>333</v>
          </cell>
        </row>
        <row r="1086">
          <cell r="A1086" t="str">
            <v>LED Fixture1334</v>
          </cell>
          <cell r="B1086" t="str">
            <v>LED Fixture</v>
          </cell>
          <cell r="C1086" t="str">
            <v>FLED334</v>
          </cell>
          <cell r="D1086" t="str">
            <v>LED334W</v>
          </cell>
          <cell r="E1086" t="str">
            <v>LED Fixture, 334W</v>
          </cell>
          <cell r="G1086">
            <v>1</v>
          </cell>
          <cell r="H1086">
            <v>334</v>
          </cell>
          <cell r="I1086">
            <v>334</v>
          </cell>
        </row>
        <row r="1087">
          <cell r="A1087" t="str">
            <v>LED Fixture1335</v>
          </cell>
          <cell r="B1087" t="str">
            <v>LED Fixture</v>
          </cell>
          <cell r="C1087" t="str">
            <v>FLED335</v>
          </cell>
          <cell r="D1087" t="str">
            <v>LED335W</v>
          </cell>
          <cell r="E1087" t="str">
            <v>LED Fixture, 335W</v>
          </cell>
          <cell r="G1087">
            <v>1</v>
          </cell>
          <cell r="H1087">
            <v>335</v>
          </cell>
          <cell r="I1087">
            <v>335</v>
          </cell>
        </row>
        <row r="1088">
          <cell r="A1088" t="str">
            <v>LED Fixture1336</v>
          </cell>
          <cell r="B1088" t="str">
            <v>LED Fixture</v>
          </cell>
          <cell r="C1088" t="str">
            <v>FLED336</v>
          </cell>
          <cell r="D1088" t="str">
            <v>LED336W</v>
          </cell>
          <cell r="E1088" t="str">
            <v>LED Fixture, 336W</v>
          </cell>
          <cell r="G1088">
            <v>1</v>
          </cell>
          <cell r="H1088">
            <v>336</v>
          </cell>
          <cell r="I1088">
            <v>336</v>
          </cell>
        </row>
        <row r="1089">
          <cell r="A1089" t="str">
            <v>LED Fixture1337</v>
          </cell>
          <cell r="B1089" t="str">
            <v>LED Fixture</v>
          </cell>
          <cell r="C1089" t="str">
            <v>FLED337</v>
          </cell>
          <cell r="D1089" t="str">
            <v>LED337W</v>
          </cell>
          <cell r="E1089" t="str">
            <v>LED Fixture, 337W</v>
          </cell>
          <cell r="G1089">
            <v>1</v>
          </cell>
          <cell r="H1089">
            <v>337</v>
          </cell>
          <cell r="I1089">
            <v>337</v>
          </cell>
        </row>
        <row r="1090">
          <cell r="A1090" t="str">
            <v>LED Fixture1338</v>
          </cell>
          <cell r="B1090" t="str">
            <v>LED Fixture</v>
          </cell>
          <cell r="C1090" t="str">
            <v>FLED338</v>
          </cell>
          <cell r="D1090" t="str">
            <v>LED338W</v>
          </cell>
          <cell r="E1090" t="str">
            <v>LED Fixture, 338W</v>
          </cell>
          <cell r="G1090">
            <v>1</v>
          </cell>
          <cell r="H1090">
            <v>338</v>
          </cell>
          <cell r="I1090">
            <v>338</v>
          </cell>
        </row>
        <row r="1091">
          <cell r="A1091" t="str">
            <v>LED Fixture1339</v>
          </cell>
          <cell r="B1091" t="str">
            <v>LED Fixture</v>
          </cell>
          <cell r="C1091" t="str">
            <v>FLED339</v>
          </cell>
          <cell r="D1091" t="str">
            <v>LED339W</v>
          </cell>
          <cell r="E1091" t="str">
            <v>LED Fixture, 339W</v>
          </cell>
          <cell r="G1091">
            <v>1</v>
          </cell>
          <cell r="H1091">
            <v>339</v>
          </cell>
          <cell r="I1091">
            <v>339</v>
          </cell>
        </row>
        <row r="1092">
          <cell r="A1092" t="str">
            <v>LED Fixture1340</v>
          </cell>
          <cell r="B1092" t="str">
            <v>LED Fixture</v>
          </cell>
          <cell r="C1092" t="str">
            <v>FLED340</v>
          </cell>
          <cell r="D1092" t="str">
            <v>LED340W</v>
          </cell>
          <cell r="E1092" t="str">
            <v>LED Fixture, 340W</v>
          </cell>
          <cell r="G1092">
            <v>1</v>
          </cell>
          <cell r="H1092">
            <v>340</v>
          </cell>
          <cell r="I1092">
            <v>340</v>
          </cell>
        </row>
        <row r="1093">
          <cell r="A1093" t="str">
            <v>LED Fixture1341</v>
          </cell>
          <cell r="B1093" t="str">
            <v>LED Fixture</v>
          </cell>
          <cell r="C1093" t="str">
            <v>FLED341</v>
          </cell>
          <cell r="D1093" t="str">
            <v>LED341W</v>
          </cell>
          <cell r="E1093" t="str">
            <v>LED Fixture, 341W</v>
          </cell>
          <cell r="G1093">
            <v>1</v>
          </cell>
          <cell r="H1093">
            <v>341</v>
          </cell>
          <cell r="I1093">
            <v>341</v>
          </cell>
        </row>
        <row r="1094">
          <cell r="A1094" t="str">
            <v>LED Fixture1342</v>
          </cell>
          <cell r="B1094" t="str">
            <v>LED Fixture</v>
          </cell>
          <cell r="C1094" t="str">
            <v>FLED342</v>
          </cell>
          <cell r="D1094" t="str">
            <v>LED342W</v>
          </cell>
          <cell r="E1094" t="str">
            <v>LED Fixture, 342W</v>
          </cell>
          <cell r="G1094">
            <v>1</v>
          </cell>
          <cell r="H1094">
            <v>342</v>
          </cell>
          <cell r="I1094">
            <v>342</v>
          </cell>
        </row>
        <row r="1095">
          <cell r="A1095" t="str">
            <v>LED Fixture1343</v>
          </cell>
          <cell r="B1095" t="str">
            <v>LED Fixture</v>
          </cell>
          <cell r="C1095" t="str">
            <v>FLED343</v>
          </cell>
          <cell r="D1095" t="str">
            <v>LED343W</v>
          </cell>
          <cell r="E1095" t="str">
            <v>LED Fixture, 343W</v>
          </cell>
          <cell r="G1095">
            <v>1</v>
          </cell>
          <cell r="H1095">
            <v>343</v>
          </cell>
          <cell r="I1095">
            <v>343</v>
          </cell>
        </row>
        <row r="1096">
          <cell r="A1096" t="str">
            <v>LED Fixture1344</v>
          </cell>
          <cell r="B1096" t="str">
            <v>LED Fixture</v>
          </cell>
          <cell r="C1096" t="str">
            <v>FLED344</v>
          </cell>
          <cell r="D1096" t="str">
            <v>LED344W</v>
          </cell>
          <cell r="E1096" t="str">
            <v>LED Fixture, 344W</v>
          </cell>
          <cell r="G1096">
            <v>1</v>
          </cell>
          <cell r="H1096">
            <v>344</v>
          </cell>
          <cell r="I1096">
            <v>344</v>
          </cell>
        </row>
        <row r="1097">
          <cell r="A1097" t="str">
            <v>LED Fixture1345</v>
          </cell>
          <cell r="B1097" t="str">
            <v>LED Fixture</v>
          </cell>
          <cell r="C1097" t="str">
            <v>FLED345</v>
          </cell>
          <cell r="D1097" t="str">
            <v>LED345W</v>
          </cell>
          <cell r="E1097" t="str">
            <v>LED Fixture, 345W</v>
          </cell>
          <cell r="G1097">
            <v>1</v>
          </cell>
          <cell r="H1097">
            <v>345</v>
          </cell>
          <cell r="I1097">
            <v>345</v>
          </cell>
        </row>
        <row r="1098">
          <cell r="A1098" t="str">
            <v>LED Fixture1346</v>
          </cell>
          <cell r="B1098" t="str">
            <v>LED Fixture</v>
          </cell>
          <cell r="C1098" t="str">
            <v>FLED346</v>
          </cell>
          <cell r="D1098" t="str">
            <v>LED346W</v>
          </cell>
          <cell r="E1098" t="str">
            <v>LED Fixture, 346W</v>
          </cell>
          <cell r="G1098">
            <v>1</v>
          </cell>
          <cell r="H1098">
            <v>346</v>
          </cell>
          <cell r="I1098">
            <v>346</v>
          </cell>
        </row>
        <row r="1099">
          <cell r="A1099" t="str">
            <v>LED Fixture1347</v>
          </cell>
          <cell r="B1099" t="str">
            <v>LED Fixture</v>
          </cell>
          <cell r="C1099" t="str">
            <v>FLED347</v>
          </cell>
          <cell r="D1099" t="str">
            <v>LED347W</v>
          </cell>
          <cell r="E1099" t="str">
            <v>LED Fixture, 347W</v>
          </cell>
          <cell r="G1099">
            <v>1</v>
          </cell>
          <cell r="H1099">
            <v>347</v>
          </cell>
          <cell r="I1099">
            <v>347</v>
          </cell>
        </row>
        <row r="1100">
          <cell r="A1100" t="str">
            <v>LED Fixture1348</v>
          </cell>
          <cell r="B1100" t="str">
            <v>LED Fixture</v>
          </cell>
          <cell r="C1100" t="str">
            <v>FLED348</v>
          </cell>
          <cell r="D1100" t="str">
            <v>LED348W</v>
          </cell>
          <cell r="E1100" t="str">
            <v>LED Fixture, 348W</v>
          </cell>
          <cell r="G1100">
            <v>1</v>
          </cell>
          <cell r="H1100">
            <v>348</v>
          </cell>
          <cell r="I1100">
            <v>348</v>
          </cell>
        </row>
        <row r="1101">
          <cell r="A1101" t="str">
            <v>LED Fixture1349</v>
          </cell>
          <cell r="B1101" t="str">
            <v>LED Fixture</v>
          </cell>
          <cell r="C1101" t="str">
            <v>FLED349</v>
          </cell>
          <cell r="D1101" t="str">
            <v>LED349W</v>
          </cell>
          <cell r="E1101" t="str">
            <v>LED Fixture, 349W</v>
          </cell>
          <cell r="G1101">
            <v>1</v>
          </cell>
          <cell r="H1101">
            <v>349</v>
          </cell>
          <cell r="I1101">
            <v>349</v>
          </cell>
        </row>
        <row r="1102">
          <cell r="A1102" t="str">
            <v>LED Fixture1350</v>
          </cell>
          <cell r="B1102" t="str">
            <v>LED Fixture</v>
          </cell>
          <cell r="C1102" t="str">
            <v>FLED350</v>
          </cell>
          <cell r="D1102" t="str">
            <v>LED350W</v>
          </cell>
          <cell r="E1102" t="str">
            <v>LED Fixture, 350W</v>
          </cell>
          <cell r="G1102">
            <v>1</v>
          </cell>
          <cell r="H1102">
            <v>350</v>
          </cell>
          <cell r="I1102">
            <v>350</v>
          </cell>
        </row>
        <row r="1103">
          <cell r="A1103" t="str">
            <v>LED Fixture1351</v>
          </cell>
          <cell r="B1103" t="str">
            <v>LED Fixture</v>
          </cell>
          <cell r="C1103" t="str">
            <v>FLED351</v>
          </cell>
          <cell r="D1103" t="str">
            <v>LED351W</v>
          </cell>
          <cell r="E1103" t="str">
            <v>LED Fixture, 351W</v>
          </cell>
          <cell r="G1103">
            <v>1</v>
          </cell>
          <cell r="H1103">
            <v>351</v>
          </cell>
          <cell r="I1103">
            <v>351</v>
          </cell>
        </row>
        <row r="1104">
          <cell r="A1104" t="str">
            <v>LED Fixture1352</v>
          </cell>
          <cell r="B1104" t="str">
            <v>LED Fixture</v>
          </cell>
          <cell r="C1104" t="str">
            <v>FLED352</v>
          </cell>
          <cell r="D1104" t="str">
            <v>LED352W</v>
          </cell>
          <cell r="E1104" t="str">
            <v>LED Fixture, 352W</v>
          </cell>
          <cell r="G1104">
            <v>1</v>
          </cell>
          <cell r="H1104">
            <v>352</v>
          </cell>
          <cell r="I1104">
            <v>352</v>
          </cell>
        </row>
        <row r="1105">
          <cell r="A1105" t="str">
            <v>LED Fixture1353</v>
          </cell>
          <cell r="B1105" t="str">
            <v>LED Fixture</v>
          </cell>
          <cell r="C1105" t="str">
            <v>FLED353</v>
          </cell>
          <cell r="D1105" t="str">
            <v>LED353W</v>
          </cell>
          <cell r="E1105" t="str">
            <v>LED Fixture, 353W</v>
          </cell>
          <cell r="G1105">
            <v>1</v>
          </cell>
          <cell r="H1105">
            <v>353</v>
          </cell>
          <cell r="I1105">
            <v>353</v>
          </cell>
        </row>
        <row r="1106">
          <cell r="A1106" t="str">
            <v>LED Fixture1354</v>
          </cell>
          <cell r="B1106" t="str">
            <v>LED Fixture</v>
          </cell>
          <cell r="C1106" t="str">
            <v>FLED354</v>
          </cell>
          <cell r="D1106" t="str">
            <v>LED354W</v>
          </cell>
          <cell r="E1106" t="str">
            <v>LED Fixture, 354W</v>
          </cell>
          <cell r="G1106">
            <v>1</v>
          </cell>
          <cell r="H1106">
            <v>354</v>
          </cell>
          <cell r="I1106">
            <v>354</v>
          </cell>
        </row>
        <row r="1107">
          <cell r="A1107" t="str">
            <v>LED Fixture1355</v>
          </cell>
          <cell r="B1107" t="str">
            <v>LED Fixture</v>
          </cell>
          <cell r="C1107" t="str">
            <v>FLED355</v>
          </cell>
          <cell r="D1107" t="str">
            <v>LED355W</v>
          </cell>
          <cell r="E1107" t="str">
            <v>LED Fixture, 355W</v>
          </cell>
          <cell r="G1107">
            <v>1</v>
          </cell>
          <cell r="H1107">
            <v>355</v>
          </cell>
          <cell r="I1107">
            <v>355</v>
          </cell>
        </row>
        <row r="1108">
          <cell r="A1108" t="str">
            <v>LED Fixture1356</v>
          </cell>
          <cell r="B1108" t="str">
            <v>LED Fixture</v>
          </cell>
          <cell r="C1108" t="str">
            <v>FLED356</v>
          </cell>
          <cell r="D1108" t="str">
            <v>LED356W</v>
          </cell>
          <cell r="E1108" t="str">
            <v>LED Fixture, 356W</v>
          </cell>
          <cell r="G1108">
            <v>1</v>
          </cell>
          <cell r="H1108">
            <v>356</v>
          </cell>
          <cell r="I1108">
            <v>356</v>
          </cell>
        </row>
        <row r="1109">
          <cell r="A1109" t="str">
            <v>LED Fixture1357</v>
          </cell>
          <cell r="B1109" t="str">
            <v>LED Fixture</v>
          </cell>
          <cell r="C1109" t="str">
            <v>FLED357</v>
          </cell>
          <cell r="D1109" t="str">
            <v>LED357W</v>
          </cell>
          <cell r="E1109" t="str">
            <v>LED Fixture, 357W</v>
          </cell>
          <cell r="G1109">
            <v>1</v>
          </cell>
          <cell r="H1109">
            <v>357</v>
          </cell>
          <cell r="I1109">
            <v>357</v>
          </cell>
        </row>
        <row r="1110">
          <cell r="A1110" t="str">
            <v>LED Fixture1358</v>
          </cell>
          <cell r="B1110" t="str">
            <v>LED Fixture</v>
          </cell>
          <cell r="C1110" t="str">
            <v>FLED358</v>
          </cell>
          <cell r="D1110" t="str">
            <v>LED358W</v>
          </cell>
          <cell r="E1110" t="str">
            <v>LED Fixture, 358W</v>
          </cell>
          <cell r="G1110">
            <v>1</v>
          </cell>
          <cell r="H1110">
            <v>358</v>
          </cell>
          <cell r="I1110">
            <v>358</v>
          </cell>
        </row>
        <row r="1111">
          <cell r="A1111" t="str">
            <v>LED Fixture1359</v>
          </cell>
          <cell r="B1111" t="str">
            <v>LED Fixture</v>
          </cell>
          <cell r="C1111" t="str">
            <v>FLED359</v>
          </cell>
          <cell r="D1111" t="str">
            <v>LED359W</v>
          </cell>
          <cell r="E1111" t="str">
            <v>LED Fixture, 359W</v>
          </cell>
          <cell r="G1111">
            <v>1</v>
          </cell>
          <cell r="H1111">
            <v>359</v>
          </cell>
          <cell r="I1111">
            <v>359</v>
          </cell>
        </row>
        <row r="1112">
          <cell r="A1112" t="str">
            <v>LED Fixture1360</v>
          </cell>
          <cell r="B1112" t="str">
            <v>LED Fixture</v>
          </cell>
          <cell r="C1112" t="str">
            <v>FLED360</v>
          </cell>
          <cell r="D1112" t="str">
            <v>LED360W</v>
          </cell>
          <cell r="E1112" t="str">
            <v>LED Fixture, 360W</v>
          </cell>
          <cell r="G1112">
            <v>1</v>
          </cell>
          <cell r="H1112">
            <v>360</v>
          </cell>
          <cell r="I1112">
            <v>360</v>
          </cell>
        </row>
        <row r="1113">
          <cell r="A1113" t="str">
            <v>LED Fixture1361</v>
          </cell>
          <cell r="B1113" t="str">
            <v>LED Fixture</v>
          </cell>
          <cell r="C1113" t="str">
            <v>FLED361</v>
          </cell>
          <cell r="D1113" t="str">
            <v>LED361W</v>
          </cell>
          <cell r="E1113" t="str">
            <v>LED Fixture, 361W</v>
          </cell>
          <cell r="G1113">
            <v>1</v>
          </cell>
          <cell r="H1113">
            <v>361</v>
          </cell>
          <cell r="I1113">
            <v>361</v>
          </cell>
        </row>
        <row r="1114">
          <cell r="A1114" t="str">
            <v>LED Fixture1362</v>
          </cell>
          <cell r="B1114" t="str">
            <v>LED Fixture</v>
          </cell>
          <cell r="C1114" t="str">
            <v>FLED362</v>
          </cell>
          <cell r="D1114" t="str">
            <v>LED362W</v>
          </cell>
          <cell r="E1114" t="str">
            <v>LED Fixture, 362W</v>
          </cell>
          <cell r="G1114">
            <v>1</v>
          </cell>
          <cell r="H1114">
            <v>362</v>
          </cell>
          <cell r="I1114">
            <v>362</v>
          </cell>
        </row>
        <row r="1115">
          <cell r="A1115" t="str">
            <v>LED Fixture1363</v>
          </cell>
          <cell r="B1115" t="str">
            <v>LED Fixture</v>
          </cell>
          <cell r="C1115" t="str">
            <v>FLED363</v>
          </cell>
          <cell r="D1115" t="str">
            <v>LED363W</v>
          </cell>
          <cell r="E1115" t="str">
            <v>LED Fixture, 363W</v>
          </cell>
          <cell r="G1115">
            <v>1</v>
          </cell>
          <cell r="H1115">
            <v>363</v>
          </cell>
          <cell r="I1115">
            <v>363</v>
          </cell>
        </row>
        <row r="1116">
          <cell r="A1116" t="str">
            <v>LED Fixture1364</v>
          </cell>
          <cell r="B1116" t="str">
            <v>LED Fixture</v>
          </cell>
          <cell r="C1116" t="str">
            <v>FLED364</v>
          </cell>
          <cell r="D1116" t="str">
            <v>LED364W</v>
          </cell>
          <cell r="E1116" t="str">
            <v>LED Fixture, 364W</v>
          </cell>
          <cell r="G1116">
            <v>1</v>
          </cell>
          <cell r="H1116">
            <v>364</v>
          </cell>
          <cell r="I1116">
            <v>364</v>
          </cell>
        </row>
        <row r="1117">
          <cell r="A1117" t="str">
            <v>LED Fixture1365</v>
          </cell>
          <cell r="B1117" t="str">
            <v>LED Fixture</v>
          </cell>
          <cell r="C1117" t="str">
            <v>FLED365</v>
          </cell>
          <cell r="D1117" t="str">
            <v>LED365W</v>
          </cell>
          <cell r="E1117" t="str">
            <v>LED Fixture, 365W</v>
          </cell>
          <cell r="G1117">
            <v>1</v>
          </cell>
          <cell r="H1117">
            <v>365</v>
          </cell>
          <cell r="I1117">
            <v>365</v>
          </cell>
        </row>
        <row r="1118">
          <cell r="A1118" t="str">
            <v>LED Fixture1366</v>
          </cell>
          <cell r="B1118" t="str">
            <v>LED Fixture</v>
          </cell>
          <cell r="C1118" t="str">
            <v>FLED366</v>
          </cell>
          <cell r="D1118" t="str">
            <v>LED366W</v>
          </cell>
          <cell r="E1118" t="str">
            <v>LED Fixture, 366W</v>
          </cell>
          <cell r="G1118">
            <v>1</v>
          </cell>
          <cell r="H1118">
            <v>366</v>
          </cell>
          <cell r="I1118">
            <v>366</v>
          </cell>
        </row>
        <row r="1119">
          <cell r="A1119" t="str">
            <v>LED Fixture1367</v>
          </cell>
          <cell r="B1119" t="str">
            <v>LED Fixture</v>
          </cell>
          <cell r="C1119" t="str">
            <v>FLED367</v>
          </cell>
          <cell r="D1119" t="str">
            <v>LED367W</v>
          </cell>
          <cell r="E1119" t="str">
            <v>LED Fixture, 367W</v>
          </cell>
          <cell r="G1119">
            <v>1</v>
          </cell>
          <cell r="H1119">
            <v>367</v>
          </cell>
          <cell r="I1119">
            <v>367</v>
          </cell>
        </row>
        <row r="1120">
          <cell r="A1120" t="str">
            <v>LED Fixture1368</v>
          </cell>
          <cell r="B1120" t="str">
            <v>LED Fixture</v>
          </cell>
          <cell r="C1120" t="str">
            <v>FLED368</v>
          </cell>
          <cell r="D1120" t="str">
            <v>LED368W</v>
          </cell>
          <cell r="E1120" t="str">
            <v>LED Fixture, 368W</v>
          </cell>
          <cell r="G1120">
            <v>1</v>
          </cell>
          <cell r="H1120">
            <v>368</v>
          </cell>
          <cell r="I1120">
            <v>368</v>
          </cell>
        </row>
        <row r="1121">
          <cell r="A1121" t="str">
            <v>LED Fixture1369</v>
          </cell>
          <cell r="B1121" t="str">
            <v>LED Fixture</v>
          </cell>
          <cell r="C1121" t="str">
            <v>FLED369</v>
          </cell>
          <cell r="D1121" t="str">
            <v>LED369W</v>
          </cell>
          <cell r="E1121" t="str">
            <v>LED Fixture, 369W</v>
          </cell>
          <cell r="G1121">
            <v>1</v>
          </cell>
          <cell r="H1121">
            <v>369</v>
          </cell>
          <cell r="I1121">
            <v>369</v>
          </cell>
        </row>
        <row r="1122">
          <cell r="A1122" t="str">
            <v>LED Fixture1370</v>
          </cell>
          <cell r="B1122" t="str">
            <v>LED Fixture</v>
          </cell>
          <cell r="C1122" t="str">
            <v>FLED370</v>
          </cell>
          <cell r="D1122" t="str">
            <v>LED370W</v>
          </cell>
          <cell r="E1122" t="str">
            <v>LED Fixture, 370W</v>
          </cell>
          <cell r="G1122">
            <v>1</v>
          </cell>
          <cell r="H1122">
            <v>370</v>
          </cell>
          <cell r="I1122">
            <v>370</v>
          </cell>
        </row>
        <row r="1123">
          <cell r="A1123" t="str">
            <v>LED Fixture1371</v>
          </cell>
          <cell r="B1123" t="str">
            <v>LED Fixture</v>
          </cell>
          <cell r="C1123" t="str">
            <v>FLED371</v>
          </cell>
          <cell r="D1123" t="str">
            <v>LED371W</v>
          </cell>
          <cell r="E1123" t="str">
            <v>LED Fixture, 371W</v>
          </cell>
          <cell r="G1123">
            <v>1</v>
          </cell>
          <cell r="H1123">
            <v>371</v>
          </cell>
          <cell r="I1123">
            <v>371</v>
          </cell>
        </row>
        <row r="1124">
          <cell r="A1124" t="str">
            <v>LED Fixture1372</v>
          </cell>
          <cell r="B1124" t="str">
            <v>LED Fixture</v>
          </cell>
          <cell r="C1124" t="str">
            <v>FLED372</v>
          </cell>
          <cell r="D1124" t="str">
            <v>LED372W</v>
          </cell>
          <cell r="E1124" t="str">
            <v>LED Fixture, 372W</v>
          </cell>
          <cell r="G1124">
            <v>1</v>
          </cell>
          <cell r="H1124">
            <v>372</v>
          </cell>
          <cell r="I1124">
            <v>372</v>
          </cell>
        </row>
        <row r="1125">
          <cell r="A1125" t="str">
            <v>LED Fixture1373</v>
          </cell>
          <cell r="B1125" t="str">
            <v>LED Fixture</v>
          </cell>
          <cell r="C1125" t="str">
            <v>FLED373</v>
          </cell>
          <cell r="D1125" t="str">
            <v>LED373W</v>
          </cell>
          <cell r="E1125" t="str">
            <v>LED Fixture, 373W</v>
          </cell>
          <cell r="G1125">
            <v>1</v>
          </cell>
          <cell r="H1125">
            <v>373</v>
          </cell>
          <cell r="I1125">
            <v>373</v>
          </cell>
        </row>
        <row r="1126">
          <cell r="A1126" t="str">
            <v>LED Fixture1374</v>
          </cell>
          <cell r="B1126" t="str">
            <v>LED Fixture</v>
          </cell>
          <cell r="C1126" t="str">
            <v>FLED374</v>
          </cell>
          <cell r="D1126" t="str">
            <v>LED374W</v>
          </cell>
          <cell r="E1126" t="str">
            <v>LED Fixture, 374W</v>
          </cell>
          <cell r="G1126">
            <v>1</v>
          </cell>
          <cell r="H1126">
            <v>374</v>
          </cell>
          <cell r="I1126">
            <v>374</v>
          </cell>
        </row>
        <row r="1127">
          <cell r="A1127" t="str">
            <v>LED Fixture1375</v>
          </cell>
          <cell r="B1127" t="str">
            <v>LED Fixture</v>
          </cell>
          <cell r="C1127" t="str">
            <v>FLED375</v>
          </cell>
          <cell r="D1127" t="str">
            <v>LED375W</v>
          </cell>
          <cell r="E1127" t="str">
            <v>LED Fixture, 375W</v>
          </cell>
          <cell r="G1127">
            <v>1</v>
          </cell>
          <cell r="H1127">
            <v>375</v>
          </cell>
          <cell r="I1127">
            <v>375</v>
          </cell>
        </row>
        <row r="1128">
          <cell r="A1128" t="str">
            <v>LED Fixture1376</v>
          </cell>
          <cell r="B1128" t="str">
            <v>LED Fixture</v>
          </cell>
          <cell r="C1128" t="str">
            <v>FLED376</v>
          </cell>
          <cell r="D1128" t="str">
            <v>LED376W</v>
          </cell>
          <cell r="E1128" t="str">
            <v>LED Fixture, 376W</v>
          </cell>
          <cell r="G1128">
            <v>1</v>
          </cell>
          <cell r="H1128">
            <v>376</v>
          </cell>
          <cell r="I1128">
            <v>376</v>
          </cell>
        </row>
        <row r="1129">
          <cell r="A1129" t="str">
            <v>LED Fixture1377</v>
          </cell>
          <cell r="B1129" t="str">
            <v>LED Fixture</v>
          </cell>
          <cell r="C1129" t="str">
            <v>FLED377</v>
          </cell>
          <cell r="D1129" t="str">
            <v>LED377W</v>
          </cell>
          <cell r="E1129" t="str">
            <v>LED Fixture, 377W</v>
          </cell>
          <cell r="G1129">
            <v>1</v>
          </cell>
          <cell r="H1129">
            <v>377</v>
          </cell>
          <cell r="I1129">
            <v>377</v>
          </cell>
        </row>
        <row r="1130">
          <cell r="A1130" t="str">
            <v>LED Fixture1378</v>
          </cell>
          <cell r="B1130" t="str">
            <v>LED Fixture</v>
          </cell>
          <cell r="C1130" t="str">
            <v>FLED378</v>
          </cell>
          <cell r="D1130" t="str">
            <v>LED378W</v>
          </cell>
          <cell r="E1130" t="str">
            <v>LED Fixture, 378W</v>
          </cell>
          <cell r="G1130">
            <v>1</v>
          </cell>
          <cell r="H1130">
            <v>378</v>
          </cell>
          <cell r="I1130">
            <v>378</v>
          </cell>
        </row>
        <row r="1131">
          <cell r="A1131" t="str">
            <v>LED Fixture1379</v>
          </cell>
          <cell r="B1131" t="str">
            <v>LED Fixture</v>
          </cell>
          <cell r="C1131" t="str">
            <v>FLED379</v>
          </cell>
          <cell r="D1131" t="str">
            <v>LED379W</v>
          </cell>
          <cell r="E1131" t="str">
            <v>LED Fixture, 379W</v>
          </cell>
          <cell r="G1131">
            <v>1</v>
          </cell>
          <cell r="H1131">
            <v>379</v>
          </cell>
          <cell r="I1131">
            <v>379</v>
          </cell>
        </row>
        <row r="1132">
          <cell r="A1132" t="str">
            <v>LED Fixture1380</v>
          </cell>
          <cell r="B1132" t="str">
            <v>LED Fixture</v>
          </cell>
          <cell r="C1132" t="str">
            <v>FLED380</v>
          </cell>
          <cell r="D1132" t="str">
            <v>LED380W</v>
          </cell>
          <cell r="E1132" t="str">
            <v>LED Fixture, 380W</v>
          </cell>
          <cell r="G1132">
            <v>1</v>
          </cell>
          <cell r="H1132">
            <v>380</v>
          </cell>
          <cell r="I1132">
            <v>380</v>
          </cell>
        </row>
        <row r="1133">
          <cell r="A1133" t="str">
            <v>LED Fixture1381</v>
          </cell>
          <cell r="B1133" t="str">
            <v>LED Fixture</v>
          </cell>
          <cell r="C1133" t="str">
            <v>FLED381</v>
          </cell>
          <cell r="D1133" t="str">
            <v>LED381W</v>
          </cell>
          <cell r="E1133" t="str">
            <v>LED Fixture, 381W</v>
          </cell>
          <cell r="G1133">
            <v>1</v>
          </cell>
          <cell r="H1133">
            <v>381</v>
          </cell>
          <cell r="I1133">
            <v>381</v>
          </cell>
        </row>
        <row r="1134">
          <cell r="A1134" t="str">
            <v>LED Fixture1382</v>
          </cell>
          <cell r="B1134" t="str">
            <v>LED Fixture</v>
          </cell>
          <cell r="C1134" t="str">
            <v>FLED382</v>
          </cell>
          <cell r="D1134" t="str">
            <v>LED382W</v>
          </cell>
          <cell r="E1134" t="str">
            <v>LED Fixture, 382W</v>
          </cell>
          <cell r="G1134">
            <v>1</v>
          </cell>
          <cell r="H1134">
            <v>382</v>
          </cell>
          <cell r="I1134">
            <v>382</v>
          </cell>
        </row>
        <row r="1135">
          <cell r="A1135" t="str">
            <v>LED Fixture1383</v>
          </cell>
          <cell r="B1135" t="str">
            <v>LED Fixture</v>
          </cell>
          <cell r="C1135" t="str">
            <v>FLED383</v>
          </cell>
          <cell r="D1135" t="str">
            <v>LED383W</v>
          </cell>
          <cell r="E1135" t="str">
            <v>LED Fixture, 383W</v>
          </cell>
          <cell r="G1135">
            <v>1</v>
          </cell>
          <cell r="H1135">
            <v>383</v>
          </cell>
          <cell r="I1135">
            <v>383</v>
          </cell>
        </row>
        <row r="1136">
          <cell r="A1136" t="str">
            <v>LED Fixture1384</v>
          </cell>
          <cell r="B1136" t="str">
            <v>LED Fixture</v>
          </cell>
          <cell r="C1136" t="str">
            <v>FLED384</v>
          </cell>
          <cell r="D1136" t="str">
            <v>LED384W</v>
          </cell>
          <cell r="E1136" t="str">
            <v>LED Fixture, 384W</v>
          </cell>
          <cell r="G1136">
            <v>1</v>
          </cell>
          <cell r="H1136">
            <v>384</v>
          </cell>
          <cell r="I1136">
            <v>384</v>
          </cell>
        </row>
        <row r="1137">
          <cell r="A1137" t="str">
            <v>LED Fixture1385</v>
          </cell>
          <cell r="B1137" t="str">
            <v>LED Fixture</v>
          </cell>
          <cell r="C1137" t="str">
            <v>FLED385</v>
          </cell>
          <cell r="D1137" t="str">
            <v>LED385W</v>
          </cell>
          <cell r="E1137" t="str">
            <v>LED Fixture, 385W</v>
          </cell>
          <cell r="G1137">
            <v>1</v>
          </cell>
          <cell r="H1137">
            <v>385</v>
          </cell>
          <cell r="I1137">
            <v>385</v>
          </cell>
        </row>
        <row r="1138">
          <cell r="A1138" t="str">
            <v>LED Fixture1386</v>
          </cell>
          <cell r="B1138" t="str">
            <v>LED Fixture</v>
          </cell>
          <cell r="C1138" t="str">
            <v>FLED386</v>
          </cell>
          <cell r="D1138" t="str">
            <v>LED386W</v>
          </cell>
          <cell r="E1138" t="str">
            <v>LED Fixture, 386W</v>
          </cell>
          <cell r="G1138">
            <v>1</v>
          </cell>
          <cell r="H1138">
            <v>386</v>
          </cell>
          <cell r="I1138">
            <v>386</v>
          </cell>
        </row>
        <row r="1139">
          <cell r="A1139" t="str">
            <v>LED Fixture1387</v>
          </cell>
          <cell r="B1139" t="str">
            <v>LED Fixture</v>
          </cell>
          <cell r="C1139" t="str">
            <v>FLED387</v>
          </cell>
          <cell r="D1139" t="str">
            <v>LED387W</v>
          </cell>
          <cell r="E1139" t="str">
            <v>LED Fixture, 387W</v>
          </cell>
          <cell r="G1139">
            <v>1</v>
          </cell>
          <cell r="H1139">
            <v>387</v>
          </cell>
          <cell r="I1139">
            <v>387</v>
          </cell>
        </row>
        <row r="1140">
          <cell r="A1140" t="str">
            <v>LED Fixture1388</v>
          </cell>
          <cell r="B1140" t="str">
            <v>LED Fixture</v>
          </cell>
          <cell r="C1140" t="str">
            <v>FLED388</v>
          </cell>
          <cell r="D1140" t="str">
            <v>LED388W</v>
          </cell>
          <cell r="E1140" t="str">
            <v>LED Fixture, 388W</v>
          </cell>
          <cell r="G1140">
            <v>1</v>
          </cell>
          <cell r="H1140">
            <v>388</v>
          </cell>
          <cell r="I1140">
            <v>388</v>
          </cell>
        </row>
        <row r="1141">
          <cell r="A1141" t="str">
            <v>LED Fixture1389</v>
          </cell>
          <cell r="B1141" t="str">
            <v>LED Fixture</v>
          </cell>
          <cell r="C1141" t="str">
            <v>FLED389</v>
          </cell>
          <cell r="D1141" t="str">
            <v>LED389W</v>
          </cell>
          <cell r="E1141" t="str">
            <v>LED Fixture, 389W</v>
          </cell>
          <cell r="G1141">
            <v>1</v>
          </cell>
          <cell r="H1141">
            <v>389</v>
          </cell>
          <cell r="I1141">
            <v>389</v>
          </cell>
        </row>
        <row r="1142">
          <cell r="A1142" t="str">
            <v>LED Fixture1390</v>
          </cell>
          <cell r="B1142" t="str">
            <v>LED Fixture</v>
          </cell>
          <cell r="C1142" t="str">
            <v>FLED390</v>
          </cell>
          <cell r="D1142" t="str">
            <v>LED390W</v>
          </cell>
          <cell r="E1142" t="str">
            <v>LED Fixture, 390W</v>
          </cell>
          <cell r="G1142">
            <v>1</v>
          </cell>
          <cell r="H1142">
            <v>390</v>
          </cell>
          <cell r="I1142">
            <v>390</v>
          </cell>
        </row>
        <row r="1143">
          <cell r="A1143" t="str">
            <v>LED Fixture1391</v>
          </cell>
          <cell r="B1143" t="str">
            <v>LED Fixture</v>
          </cell>
          <cell r="C1143" t="str">
            <v>FLED391</v>
          </cell>
          <cell r="D1143" t="str">
            <v>LED391W</v>
          </cell>
          <cell r="E1143" t="str">
            <v>LED Fixture, 391W</v>
          </cell>
          <cell r="G1143">
            <v>1</v>
          </cell>
          <cell r="H1143">
            <v>391</v>
          </cell>
          <cell r="I1143">
            <v>391</v>
          </cell>
        </row>
        <row r="1144">
          <cell r="A1144" t="str">
            <v>LED Fixture1392</v>
          </cell>
          <cell r="B1144" t="str">
            <v>LED Fixture</v>
          </cell>
          <cell r="C1144" t="str">
            <v>FLED392</v>
          </cell>
          <cell r="D1144" t="str">
            <v>LED392W</v>
          </cell>
          <cell r="E1144" t="str">
            <v>LED Fixture, 392W</v>
          </cell>
          <cell r="G1144">
            <v>1</v>
          </cell>
          <cell r="H1144">
            <v>392</v>
          </cell>
          <cell r="I1144">
            <v>392</v>
          </cell>
        </row>
        <row r="1145">
          <cell r="A1145" t="str">
            <v>LED Fixture1393</v>
          </cell>
          <cell r="B1145" t="str">
            <v>LED Fixture</v>
          </cell>
          <cell r="C1145" t="str">
            <v>FLED393</v>
          </cell>
          <cell r="D1145" t="str">
            <v>LED393W</v>
          </cell>
          <cell r="E1145" t="str">
            <v>LED Fixture, 393W</v>
          </cell>
          <cell r="G1145">
            <v>1</v>
          </cell>
          <cell r="H1145">
            <v>393</v>
          </cell>
          <cell r="I1145">
            <v>393</v>
          </cell>
        </row>
        <row r="1146">
          <cell r="A1146" t="str">
            <v>LED Fixture1394</v>
          </cell>
          <cell r="B1146" t="str">
            <v>LED Fixture</v>
          </cell>
          <cell r="C1146" t="str">
            <v>FLED394</v>
          </cell>
          <cell r="D1146" t="str">
            <v>LED394W</v>
          </cell>
          <cell r="E1146" t="str">
            <v>LED Fixture, 394W</v>
          </cell>
          <cell r="G1146">
            <v>1</v>
          </cell>
          <cell r="H1146">
            <v>394</v>
          </cell>
          <cell r="I1146">
            <v>394</v>
          </cell>
        </row>
        <row r="1147">
          <cell r="A1147" t="str">
            <v>LED Fixture1395</v>
          </cell>
          <cell r="B1147" t="str">
            <v>LED Fixture</v>
          </cell>
          <cell r="C1147" t="str">
            <v>FLED395</v>
          </cell>
          <cell r="D1147" t="str">
            <v>LED395W</v>
          </cell>
          <cell r="E1147" t="str">
            <v>LED Fixture, 395W</v>
          </cell>
          <cell r="G1147">
            <v>1</v>
          </cell>
          <cell r="H1147">
            <v>395</v>
          </cell>
          <cell r="I1147">
            <v>395</v>
          </cell>
        </row>
        <row r="1148">
          <cell r="A1148" t="str">
            <v>LED Fixture1396</v>
          </cell>
          <cell r="B1148" t="str">
            <v>LED Fixture</v>
          </cell>
          <cell r="C1148" t="str">
            <v>FLED396</v>
          </cell>
          <cell r="D1148" t="str">
            <v>LED396W</v>
          </cell>
          <cell r="E1148" t="str">
            <v>LED Fixture, 396W</v>
          </cell>
          <cell r="G1148">
            <v>1</v>
          </cell>
          <cell r="H1148">
            <v>396</v>
          </cell>
          <cell r="I1148">
            <v>396</v>
          </cell>
        </row>
        <row r="1149">
          <cell r="A1149" t="str">
            <v>LED Fixture1397</v>
          </cell>
          <cell r="B1149" t="str">
            <v>LED Fixture</v>
          </cell>
          <cell r="C1149" t="str">
            <v>FLED397</v>
          </cell>
          <cell r="D1149" t="str">
            <v>LED397W</v>
          </cell>
          <cell r="E1149" t="str">
            <v>LED Fixture, 397W</v>
          </cell>
          <cell r="G1149">
            <v>1</v>
          </cell>
          <cell r="H1149">
            <v>397</v>
          </cell>
          <cell r="I1149">
            <v>397</v>
          </cell>
        </row>
        <row r="1150">
          <cell r="A1150" t="str">
            <v>LED Fixture1398</v>
          </cell>
          <cell r="B1150" t="str">
            <v>LED Fixture</v>
          </cell>
          <cell r="C1150" t="str">
            <v>FLED398</v>
          </cell>
          <cell r="D1150" t="str">
            <v>LED398W</v>
          </cell>
          <cell r="E1150" t="str">
            <v>LED Fixture, 398W</v>
          </cell>
          <cell r="G1150">
            <v>1</v>
          </cell>
          <cell r="H1150">
            <v>398</v>
          </cell>
          <cell r="I1150">
            <v>398</v>
          </cell>
        </row>
        <row r="1151">
          <cell r="A1151" t="str">
            <v>LED Fixture1399</v>
          </cell>
          <cell r="B1151" t="str">
            <v>LED Fixture</v>
          </cell>
          <cell r="C1151" t="str">
            <v>FLED399</v>
          </cell>
          <cell r="D1151" t="str">
            <v>LED399W</v>
          </cell>
          <cell r="E1151" t="str">
            <v>LED Fixture, 399W</v>
          </cell>
          <cell r="G1151">
            <v>1</v>
          </cell>
          <cell r="H1151">
            <v>399</v>
          </cell>
          <cell r="I1151">
            <v>399</v>
          </cell>
        </row>
        <row r="1152">
          <cell r="A1152" t="str">
            <v>LED Fixture1400</v>
          </cell>
          <cell r="B1152" t="str">
            <v>LED Fixture</v>
          </cell>
          <cell r="C1152" t="str">
            <v>FLED400</v>
          </cell>
          <cell r="D1152" t="str">
            <v>LED400W</v>
          </cell>
          <cell r="E1152" t="str">
            <v>LED Fixture, 400W</v>
          </cell>
          <cell r="G1152">
            <v>1</v>
          </cell>
          <cell r="H1152">
            <v>400</v>
          </cell>
          <cell r="I1152">
            <v>400</v>
          </cell>
        </row>
        <row r="1153">
          <cell r="A1153" t="str">
            <v>LED Fixture1401</v>
          </cell>
          <cell r="B1153" t="str">
            <v>LED Fixture</v>
          </cell>
          <cell r="C1153" t="str">
            <v>FLED401</v>
          </cell>
          <cell r="D1153" t="str">
            <v>LED401W</v>
          </cell>
          <cell r="E1153" t="str">
            <v>LED Fixture, 401W</v>
          </cell>
          <cell r="G1153">
            <v>1</v>
          </cell>
          <cell r="H1153">
            <v>401</v>
          </cell>
          <cell r="I1153">
            <v>401</v>
          </cell>
        </row>
        <row r="1154">
          <cell r="A1154" t="str">
            <v>LED Fixture1402</v>
          </cell>
          <cell r="B1154" t="str">
            <v>LED Fixture</v>
          </cell>
          <cell r="C1154" t="str">
            <v>FLED402</v>
          </cell>
          <cell r="D1154" t="str">
            <v>LED402W</v>
          </cell>
          <cell r="E1154" t="str">
            <v>LED Fixture, 402W</v>
          </cell>
          <cell r="G1154">
            <v>1</v>
          </cell>
          <cell r="H1154">
            <v>402</v>
          </cell>
          <cell r="I1154">
            <v>402</v>
          </cell>
        </row>
        <row r="1155">
          <cell r="A1155" t="str">
            <v>LED Fixture1403</v>
          </cell>
          <cell r="B1155" t="str">
            <v>LED Fixture</v>
          </cell>
          <cell r="C1155" t="str">
            <v>FLED403</v>
          </cell>
          <cell r="D1155" t="str">
            <v>LED403W</v>
          </cell>
          <cell r="E1155" t="str">
            <v>LED Fixture, 403W</v>
          </cell>
          <cell r="G1155">
            <v>1</v>
          </cell>
          <cell r="H1155">
            <v>403</v>
          </cell>
          <cell r="I1155">
            <v>403</v>
          </cell>
        </row>
        <row r="1156">
          <cell r="A1156" t="str">
            <v>LED Fixture1404</v>
          </cell>
          <cell r="B1156" t="str">
            <v>LED Fixture</v>
          </cell>
          <cell r="C1156" t="str">
            <v>FLED404</v>
          </cell>
          <cell r="D1156" t="str">
            <v>LED404W</v>
          </cell>
          <cell r="E1156" t="str">
            <v>LED Fixture, 404W</v>
          </cell>
          <cell r="G1156">
            <v>1</v>
          </cell>
          <cell r="H1156">
            <v>404</v>
          </cell>
          <cell r="I1156">
            <v>404</v>
          </cell>
        </row>
        <row r="1157">
          <cell r="A1157" t="str">
            <v>LED Fixture1405</v>
          </cell>
          <cell r="B1157" t="str">
            <v>LED Fixture</v>
          </cell>
          <cell r="C1157" t="str">
            <v>FLED405</v>
          </cell>
          <cell r="D1157" t="str">
            <v>LED405W</v>
          </cell>
          <cell r="E1157" t="str">
            <v>LED Fixture, 405W</v>
          </cell>
          <cell r="G1157">
            <v>1</v>
          </cell>
          <cell r="H1157">
            <v>405</v>
          </cell>
          <cell r="I1157">
            <v>405</v>
          </cell>
        </row>
        <row r="1158">
          <cell r="A1158" t="str">
            <v>LED Fixture1406</v>
          </cell>
          <cell r="B1158" t="str">
            <v>LED Fixture</v>
          </cell>
          <cell r="C1158" t="str">
            <v>FLED406</v>
          </cell>
          <cell r="D1158" t="str">
            <v>LED406W</v>
          </cell>
          <cell r="E1158" t="str">
            <v>LED Fixture, 406W</v>
          </cell>
          <cell r="G1158">
            <v>1</v>
          </cell>
          <cell r="H1158">
            <v>406</v>
          </cell>
          <cell r="I1158">
            <v>406</v>
          </cell>
        </row>
        <row r="1159">
          <cell r="A1159" t="str">
            <v>LED Fixture1407</v>
          </cell>
          <cell r="B1159" t="str">
            <v>LED Fixture</v>
          </cell>
          <cell r="C1159" t="str">
            <v>FLED407</v>
          </cell>
          <cell r="D1159" t="str">
            <v>LED407W</v>
          </cell>
          <cell r="E1159" t="str">
            <v>LED Fixture, 407W</v>
          </cell>
          <cell r="G1159">
            <v>1</v>
          </cell>
          <cell r="H1159">
            <v>407</v>
          </cell>
          <cell r="I1159">
            <v>407</v>
          </cell>
        </row>
        <row r="1160">
          <cell r="A1160" t="str">
            <v>LED Fixture1408</v>
          </cell>
          <cell r="B1160" t="str">
            <v>LED Fixture</v>
          </cell>
          <cell r="C1160" t="str">
            <v>FLED408</v>
          </cell>
          <cell r="D1160" t="str">
            <v>LED408W</v>
          </cell>
          <cell r="E1160" t="str">
            <v>LED Fixture, 408W</v>
          </cell>
          <cell r="G1160">
            <v>1</v>
          </cell>
          <cell r="H1160">
            <v>408</v>
          </cell>
          <cell r="I1160">
            <v>408</v>
          </cell>
        </row>
        <row r="1161">
          <cell r="A1161" t="str">
            <v>LED Fixture1409</v>
          </cell>
          <cell r="B1161" t="str">
            <v>LED Fixture</v>
          </cell>
          <cell r="C1161" t="str">
            <v>FLED409</v>
          </cell>
          <cell r="D1161" t="str">
            <v>LED409W</v>
          </cell>
          <cell r="E1161" t="str">
            <v>LED Fixture, 409W</v>
          </cell>
          <cell r="G1161">
            <v>1</v>
          </cell>
          <cell r="H1161">
            <v>409</v>
          </cell>
          <cell r="I1161">
            <v>409</v>
          </cell>
        </row>
        <row r="1162">
          <cell r="A1162" t="str">
            <v>LED Fixture1410</v>
          </cell>
          <cell r="B1162" t="str">
            <v>LED Fixture</v>
          </cell>
          <cell r="C1162" t="str">
            <v>FLED410</v>
          </cell>
          <cell r="D1162" t="str">
            <v>LED410W</v>
          </cell>
          <cell r="E1162" t="str">
            <v>LED Fixture, 410W</v>
          </cell>
          <cell r="G1162">
            <v>1</v>
          </cell>
          <cell r="H1162">
            <v>410</v>
          </cell>
          <cell r="I1162">
            <v>410</v>
          </cell>
        </row>
        <row r="1163">
          <cell r="A1163" t="str">
            <v>LED Fixture1411</v>
          </cell>
          <cell r="B1163" t="str">
            <v>LED Fixture</v>
          </cell>
          <cell r="C1163" t="str">
            <v>FLED411</v>
          </cell>
          <cell r="D1163" t="str">
            <v>LED411W</v>
          </cell>
          <cell r="E1163" t="str">
            <v>LED Fixture, 411W</v>
          </cell>
          <cell r="G1163">
            <v>1</v>
          </cell>
          <cell r="H1163">
            <v>411</v>
          </cell>
          <cell r="I1163">
            <v>411</v>
          </cell>
        </row>
        <row r="1164">
          <cell r="A1164" t="str">
            <v>LED Fixture1412</v>
          </cell>
          <cell r="B1164" t="str">
            <v>LED Fixture</v>
          </cell>
          <cell r="C1164" t="str">
            <v>FLED412</v>
          </cell>
          <cell r="D1164" t="str">
            <v>LED412W</v>
          </cell>
          <cell r="E1164" t="str">
            <v>LED Fixture, 412W</v>
          </cell>
          <cell r="G1164">
            <v>1</v>
          </cell>
          <cell r="H1164">
            <v>412</v>
          </cell>
          <cell r="I1164">
            <v>412</v>
          </cell>
        </row>
        <row r="1165">
          <cell r="A1165" t="str">
            <v>LED Fixture1413</v>
          </cell>
          <cell r="B1165" t="str">
            <v>LED Fixture</v>
          </cell>
          <cell r="C1165" t="str">
            <v>FLED413</v>
          </cell>
          <cell r="D1165" t="str">
            <v>LED413W</v>
          </cell>
          <cell r="E1165" t="str">
            <v>LED Fixture, 413W</v>
          </cell>
          <cell r="G1165">
            <v>1</v>
          </cell>
          <cell r="H1165">
            <v>413</v>
          </cell>
          <cell r="I1165">
            <v>413</v>
          </cell>
        </row>
        <row r="1166">
          <cell r="A1166" t="str">
            <v>LED Fixture1414</v>
          </cell>
          <cell r="B1166" t="str">
            <v>LED Fixture</v>
          </cell>
          <cell r="C1166" t="str">
            <v>FLED414</v>
          </cell>
          <cell r="D1166" t="str">
            <v>LED414W</v>
          </cell>
          <cell r="E1166" t="str">
            <v>LED Fixture, 414W</v>
          </cell>
          <cell r="G1166">
            <v>1</v>
          </cell>
          <cell r="H1166">
            <v>414</v>
          </cell>
          <cell r="I1166">
            <v>414</v>
          </cell>
        </row>
        <row r="1167">
          <cell r="A1167" t="str">
            <v>LED Fixture1415</v>
          </cell>
          <cell r="B1167" t="str">
            <v>LED Fixture</v>
          </cell>
          <cell r="C1167" t="str">
            <v>FLED415</v>
          </cell>
          <cell r="D1167" t="str">
            <v>LED415W</v>
          </cell>
          <cell r="E1167" t="str">
            <v>LED Fixture, 415W</v>
          </cell>
          <cell r="G1167">
            <v>1</v>
          </cell>
          <cell r="H1167">
            <v>415</v>
          </cell>
          <cell r="I1167">
            <v>415</v>
          </cell>
        </row>
        <row r="1168">
          <cell r="A1168" t="str">
            <v>LED Fixture1416</v>
          </cell>
          <cell r="B1168" t="str">
            <v>LED Fixture</v>
          </cell>
          <cell r="C1168" t="str">
            <v>FLED416</v>
          </cell>
          <cell r="D1168" t="str">
            <v>LED416W</v>
          </cell>
          <cell r="E1168" t="str">
            <v>LED Fixture, 416W</v>
          </cell>
          <cell r="G1168">
            <v>1</v>
          </cell>
          <cell r="H1168">
            <v>416</v>
          </cell>
          <cell r="I1168">
            <v>416</v>
          </cell>
        </row>
        <row r="1169">
          <cell r="A1169" t="str">
            <v>LED Fixture1417</v>
          </cell>
          <cell r="B1169" t="str">
            <v>LED Fixture</v>
          </cell>
          <cell r="C1169" t="str">
            <v>FLED417</v>
          </cell>
          <cell r="D1169" t="str">
            <v>LED417W</v>
          </cell>
          <cell r="E1169" t="str">
            <v>LED Fixture, 417W</v>
          </cell>
          <cell r="G1169">
            <v>1</v>
          </cell>
          <cell r="H1169">
            <v>417</v>
          </cell>
          <cell r="I1169">
            <v>417</v>
          </cell>
        </row>
        <row r="1170">
          <cell r="A1170" t="str">
            <v>LED Fixture1418</v>
          </cell>
          <cell r="B1170" t="str">
            <v>LED Fixture</v>
          </cell>
          <cell r="C1170" t="str">
            <v>FLED418</v>
          </cell>
          <cell r="D1170" t="str">
            <v>LED418W</v>
          </cell>
          <cell r="E1170" t="str">
            <v>LED Fixture, 418W</v>
          </cell>
          <cell r="G1170">
            <v>1</v>
          </cell>
          <cell r="H1170">
            <v>418</v>
          </cell>
          <cell r="I1170">
            <v>418</v>
          </cell>
        </row>
        <row r="1171">
          <cell r="A1171" t="str">
            <v>LED Fixture1419</v>
          </cell>
          <cell r="B1171" t="str">
            <v>LED Fixture</v>
          </cell>
          <cell r="C1171" t="str">
            <v>FLED419</v>
          </cell>
          <cell r="D1171" t="str">
            <v>LED419W</v>
          </cell>
          <cell r="E1171" t="str">
            <v>LED Fixture, 419W</v>
          </cell>
          <cell r="G1171">
            <v>1</v>
          </cell>
          <cell r="H1171">
            <v>419</v>
          </cell>
          <cell r="I1171">
            <v>419</v>
          </cell>
        </row>
        <row r="1172">
          <cell r="A1172" t="str">
            <v>LED Fixture1420</v>
          </cell>
          <cell r="B1172" t="str">
            <v>LED Fixture</v>
          </cell>
          <cell r="C1172" t="str">
            <v>FLED420</v>
          </cell>
          <cell r="D1172" t="str">
            <v>LED420W</v>
          </cell>
          <cell r="E1172" t="str">
            <v>LED Fixture, 420W</v>
          </cell>
          <cell r="G1172">
            <v>1</v>
          </cell>
          <cell r="H1172">
            <v>420</v>
          </cell>
          <cell r="I1172">
            <v>420</v>
          </cell>
        </row>
        <row r="1173">
          <cell r="A1173" t="str">
            <v>LED Fixture1421</v>
          </cell>
          <cell r="B1173" t="str">
            <v>LED Fixture</v>
          </cell>
          <cell r="C1173" t="str">
            <v>FLED421</v>
          </cell>
          <cell r="D1173" t="str">
            <v>LED421W</v>
          </cell>
          <cell r="E1173" t="str">
            <v>LED Fixture, 421W</v>
          </cell>
          <cell r="G1173">
            <v>1</v>
          </cell>
          <cell r="H1173">
            <v>421</v>
          </cell>
          <cell r="I1173">
            <v>421</v>
          </cell>
        </row>
        <row r="1174">
          <cell r="A1174" t="str">
            <v>LED Fixture1422</v>
          </cell>
          <cell r="B1174" t="str">
            <v>LED Fixture</v>
          </cell>
          <cell r="C1174" t="str">
            <v>FLED422</v>
          </cell>
          <cell r="D1174" t="str">
            <v>LED422W</v>
          </cell>
          <cell r="E1174" t="str">
            <v>LED Fixture, 422W</v>
          </cell>
          <cell r="G1174">
            <v>1</v>
          </cell>
          <cell r="H1174">
            <v>422</v>
          </cell>
          <cell r="I1174">
            <v>422</v>
          </cell>
        </row>
        <row r="1175">
          <cell r="A1175" t="str">
            <v>LED Fixture1423</v>
          </cell>
          <cell r="B1175" t="str">
            <v>LED Fixture</v>
          </cell>
          <cell r="C1175" t="str">
            <v>FLED423</v>
          </cell>
          <cell r="D1175" t="str">
            <v>LED423W</v>
          </cell>
          <cell r="E1175" t="str">
            <v>LED Fixture, 423W</v>
          </cell>
          <cell r="G1175">
            <v>1</v>
          </cell>
          <cell r="H1175">
            <v>423</v>
          </cell>
          <cell r="I1175">
            <v>423</v>
          </cell>
        </row>
        <row r="1176">
          <cell r="A1176" t="str">
            <v>LED Fixture1424</v>
          </cell>
          <cell r="B1176" t="str">
            <v>LED Fixture</v>
          </cell>
          <cell r="C1176" t="str">
            <v>FLED424</v>
          </cell>
          <cell r="D1176" t="str">
            <v>LED424W</v>
          </cell>
          <cell r="E1176" t="str">
            <v>LED Fixture, 424W</v>
          </cell>
          <cell r="G1176">
            <v>1</v>
          </cell>
          <cell r="H1176">
            <v>424</v>
          </cell>
          <cell r="I1176">
            <v>424</v>
          </cell>
        </row>
        <row r="1177">
          <cell r="A1177" t="str">
            <v>LED Fixture1425</v>
          </cell>
          <cell r="B1177" t="str">
            <v>LED Fixture</v>
          </cell>
          <cell r="C1177" t="str">
            <v>FLED425</v>
          </cell>
          <cell r="D1177" t="str">
            <v>LED425W</v>
          </cell>
          <cell r="E1177" t="str">
            <v>LED Fixture, 425W</v>
          </cell>
          <cell r="G1177">
            <v>1</v>
          </cell>
          <cell r="H1177">
            <v>425</v>
          </cell>
          <cell r="I1177">
            <v>425</v>
          </cell>
        </row>
        <row r="1178">
          <cell r="A1178" t="str">
            <v>LED Fixture1426</v>
          </cell>
          <cell r="B1178" t="str">
            <v>LED Fixture</v>
          </cell>
          <cell r="C1178" t="str">
            <v>FLED426</v>
          </cell>
          <cell r="D1178" t="str">
            <v>LED426W</v>
          </cell>
          <cell r="E1178" t="str">
            <v>LED Fixture, 426W</v>
          </cell>
          <cell r="G1178">
            <v>1</v>
          </cell>
          <cell r="H1178">
            <v>426</v>
          </cell>
          <cell r="I1178">
            <v>426</v>
          </cell>
        </row>
        <row r="1179">
          <cell r="A1179" t="str">
            <v>LED Fixture1427</v>
          </cell>
          <cell r="B1179" t="str">
            <v>LED Fixture</v>
          </cell>
          <cell r="C1179" t="str">
            <v>FLED427</v>
          </cell>
          <cell r="D1179" t="str">
            <v>LED427W</v>
          </cell>
          <cell r="E1179" t="str">
            <v>LED Fixture, 427W</v>
          </cell>
          <cell r="G1179">
            <v>1</v>
          </cell>
          <cell r="H1179">
            <v>427</v>
          </cell>
          <cell r="I1179">
            <v>427</v>
          </cell>
        </row>
        <row r="1180">
          <cell r="A1180" t="str">
            <v>LED Fixture1428</v>
          </cell>
          <cell r="B1180" t="str">
            <v>LED Fixture</v>
          </cell>
          <cell r="C1180" t="str">
            <v>FLED428</v>
          </cell>
          <cell r="D1180" t="str">
            <v>LED428W</v>
          </cell>
          <cell r="E1180" t="str">
            <v>LED Fixture, 428W</v>
          </cell>
          <cell r="G1180">
            <v>1</v>
          </cell>
          <cell r="H1180">
            <v>428</v>
          </cell>
          <cell r="I1180">
            <v>428</v>
          </cell>
        </row>
        <row r="1181">
          <cell r="A1181" t="str">
            <v>LED Fixture1429</v>
          </cell>
          <cell r="B1181" t="str">
            <v>LED Fixture</v>
          </cell>
          <cell r="C1181" t="str">
            <v>FLED429</v>
          </cell>
          <cell r="D1181" t="str">
            <v>LED429W</v>
          </cell>
          <cell r="E1181" t="str">
            <v>LED Fixture, 429W</v>
          </cell>
          <cell r="G1181">
            <v>1</v>
          </cell>
          <cell r="H1181">
            <v>429</v>
          </cell>
          <cell r="I1181">
            <v>429</v>
          </cell>
        </row>
        <row r="1182">
          <cell r="A1182" t="str">
            <v>LED Fixture1430</v>
          </cell>
          <cell r="B1182" t="str">
            <v>LED Fixture</v>
          </cell>
          <cell r="C1182" t="str">
            <v>FLED430</v>
          </cell>
          <cell r="D1182" t="str">
            <v>LED430W</v>
          </cell>
          <cell r="E1182" t="str">
            <v>LED Fixture, 430W</v>
          </cell>
          <cell r="G1182">
            <v>1</v>
          </cell>
          <cell r="H1182">
            <v>430</v>
          </cell>
          <cell r="I1182">
            <v>430</v>
          </cell>
        </row>
        <row r="1183">
          <cell r="A1183" t="str">
            <v>LED Fixture1431</v>
          </cell>
          <cell r="B1183" t="str">
            <v>LED Fixture</v>
          </cell>
          <cell r="C1183" t="str">
            <v>FLED431</v>
          </cell>
          <cell r="D1183" t="str">
            <v>LED431W</v>
          </cell>
          <cell r="E1183" t="str">
            <v>LED Fixture, 431W</v>
          </cell>
          <cell r="G1183">
            <v>1</v>
          </cell>
          <cell r="H1183">
            <v>431</v>
          </cell>
          <cell r="I1183">
            <v>431</v>
          </cell>
        </row>
        <row r="1184">
          <cell r="A1184" t="str">
            <v>LED Fixture1432</v>
          </cell>
          <cell r="B1184" t="str">
            <v>LED Fixture</v>
          </cell>
          <cell r="C1184" t="str">
            <v>FLED432</v>
          </cell>
          <cell r="D1184" t="str">
            <v>LED432W</v>
          </cell>
          <cell r="E1184" t="str">
            <v>LED Fixture, 432W</v>
          </cell>
          <cell r="G1184">
            <v>1</v>
          </cell>
          <cell r="H1184">
            <v>432</v>
          </cell>
          <cell r="I1184">
            <v>432</v>
          </cell>
        </row>
        <row r="1185">
          <cell r="A1185" t="str">
            <v>LED Fixture1433</v>
          </cell>
          <cell r="B1185" t="str">
            <v>LED Fixture</v>
          </cell>
          <cell r="C1185" t="str">
            <v>FLED433</v>
          </cell>
          <cell r="D1185" t="str">
            <v>LED433W</v>
          </cell>
          <cell r="E1185" t="str">
            <v>LED Fixture, 433W</v>
          </cell>
          <cell r="G1185">
            <v>1</v>
          </cell>
          <cell r="H1185">
            <v>433</v>
          </cell>
          <cell r="I1185">
            <v>433</v>
          </cell>
        </row>
        <row r="1186">
          <cell r="A1186" t="str">
            <v>LED Fixture1434</v>
          </cell>
          <cell r="B1186" t="str">
            <v>LED Fixture</v>
          </cell>
          <cell r="C1186" t="str">
            <v>FLED434</v>
          </cell>
          <cell r="D1186" t="str">
            <v>LED434W</v>
          </cell>
          <cell r="E1186" t="str">
            <v>LED Fixture, 434W</v>
          </cell>
          <cell r="G1186">
            <v>1</v>
          </cell>
          <cell r="H1186">
            <v>434</v>
          </cell>
          <cell r="I1186">
            <v>434</v>
          </cell>
        </row>
        <row r="1187">
          <cell r="A1187" t="str">
            <v>LED Fixture1435</v>
          </cell>
          <cell r="B1187" t="str">
            <v>LED Fixture</v>
          </cell>
          <cell r="C1187" t="str">
            <v>FLED435</v>
          </cell>
          <cell r="D1187" t="str">
            <v>LED435W</v>
          </cell>
          <cell r="E1187" t="str">
            <v>LED Fixture, 435W</v>
          </cell>
          <cell r="G1187">
            <v>1</v>
          </cell>
          <cell r="H1187">
            <v>435</v>
          </cell>
          <cell r="I1187">
            <v>435</v>
          </cell>
        </row>
        <row r="1188">
          <cell r="A1188" t="str">
            <v>LED Fixture1436</v>
          </cell>
          <cell r="B1188" t="str">
            <v>LED Fixture</v>
          </cell>
          <cell r="C1188" t="str">
            <v>FLED436</v>
          </cell>
          <cell r="D1188" t="str">
            <v>LED436W</v>
          </cell>
          <cell r="E1188" t="str">
            <v>LED Fixture, 436W</v>
          </cell>
          <cell r="G1188">
            <v>1</v>
          </cell>
          <cell r="H1188">
            <v>436</v>
          </cell>
          <cell r="I1188">
            <v>436</v>
          </cell>
        </row>
        <row r="1189">
          <cell r="A1189" t="str">
            <v>LED Fixture1437</v>
          </cell>
          <cell r="B1189" t="str">
            <v>LED Fixture</v>
          </cell>
          <cell r="C1189" t="str">
            <v>FLED437</v>
          </cell>
          <cell r="D1189" t="str">
            <v>LED437W</v>
          </cell>
          <cell r="E1189" t="str">
            <v>LED Fixture, 437W</v>
          </cell>
          <cell r="G1189">
            <v>1</v>
          </cell>
          <cell r="H1189">
            <v>437</v>
          </cell>
          <cell r="I1189">
            <v>437</v>
          </cell>
        </row>
        <row r="1190">
          <cell r="A1190" t="str">
            <v>LED Fixture1438</v>
          </cell>
          <cell r="B1190" t="str">
            <v>LED Fixture</v>
          </cell>
          <cell r="C1190" t="str">
            <v>FLED438</v>
          </cell>
          <cell r="D1190" t="str">
            <v>LED438W</v>
          </cell>
          <cell r="E1190" t="str">
            <v>LED Fixture, 438W</v>
          </cell>
          <cell r="G1190">
            <v>1</v>
          </cell>
          <cell r="H1190">
            <v>438</v>
          </cell>
          <cell r="I1190">
            <v>438</v>
          </cell>
        </row>
        <row r="1191">
          <cell r="A1191" t="str">
            <v>LED Fixture1439</v>
          </cell>
          <cell r="B1191" t="str">
            <v>LED Fixture</v>
          </cell>
          <cell r="C1191" t="str">
            <v>FLED439</v>
          </cell>
          <cell r="D1191" t="str">
            <v>LED439W</v>
          </cell>
          <cell r="E1191" t="str">
            <v>LED Fixture, 439W</v>
          </cell>
          <cell r="G1191">
            <v>1</v>
          </cell>
          <cell r="H1191">
            <v>439</v>
          </cell>
          <cell r="I1191">
            <v>439</v>
          </cell>
        </row>
        <row r="1192">
          <cell r="A1192" t="str">
            <v>LED Fixture1440</v>
          </cell>
          <cell r="B1192" t="str">
            <v>LED Fixture</v>
          </cell>
          <cell r="C1192" t="str">
            <v>FLED440</v>
          </cell>
          <cell r="D1192" t="str">
            <v>LED440W</v>
          </cell>
          <cell r="E1192" t="str">
            <v>LED Fixture, 440W</v>
          </cell>
          <cell r="G1192">
            <v>1</v>
          </cell>
          <cell r="H1192">
            <v>440</v>
          </cell>
          <cell r="I1192">
            <v>440</v>
          </cell>
        </row>
        <row r="1193">
          <cell r="A1193" t="str">
            <v>LED Fixture1441</v>
          </cell>
          <cell r="B1193" t="str">
            <v>LED Fixture</v>
          </cell>
          <cell r="C1193" t="str">
            <v>FLED441</v>
          </cell>
          <cell r="D1193" t="str">
            <v>LED441W</v>
          </cell>
          <cell r="E1193" t="str">
            <v>LED Fixture, 441W</v>
          </cell>
          <cell r="G1193">
            <v>1</v>
          </cell>
          <cell r="H1193">
            <v>441</v>
          </cell>
          <cell r="I1193">
            <v>441</v>
          </cell>
        </row>
        <row r="1194">
          <cell r="A1194" t="str">
            <v>LED Fixture1442</v>
          </cell>
          <cell r="B1194" t="str">
            <v>LED Fixture</v>
          </cell>
          <cell r="C1194" t="str">
            <v>FLED442</v>
          </cell>
          <cell r="D1194" t="str">
            <v>LED442W</v>
          </cell>
          <cell r="E1194" t="str">
            <v>LED Fixture, 442W</v>
          </cell>
          <cell r="G1194">
            <v>1</v>
          </cell>
          <cell r="H1194">
            <v>442</v>
          </cell>
          <cell r="I1194">
            <v>442</v>
          </cell>
        </row>
        <row r="1195">
          <cell r="A1195" t="str">
            <v>LED Fixture1443</v>
          </cell>
          <cell r="B1195" t="str">
            <v>LED Fixture</v>
          </cell>
          <cell r="C1195" t="str">
            <v>FLED443</v>
          </cell>
          <cell r="D1195" t="str">
            <v>LED443W</v>
          </cell>
          <cell r="E1195" t="str">
            <v>LED Fixture, 443W</v>
          </cell>
          <cell r="G1195">
            <v>1</v>
          </cell>
          <cell r="H1195">
            <v>443</v>
          </cell>
          <cell r="I1195">
            <v>443</v>
          </cell>
        </row>
        <row r="1196">
          <cell r="A1196" t="str">
            <v>LED Fixture1444</v>
          </cell>
          <cell r="B1196" t="str">
            <v>LED Fixture</v>
          </cell>
          <cell r="C1196" t="str">
            <v>FLED444</v>
          </cell>
          <cell r="D1196" t="str">
            <v>LED444W</v>
          </cell>
          <cell r="E1196" t="str">
            <v>LED Fixture, 444W</v>
          </cell>
          <cell r="G1196">
            <v>1</v>
          </cell>
          <cell r="H1196">
            <v>444</v>
          </cell>
          <cell r="I1196">
            <v>444</v>
          </cell>
        </row>
        <row r="1197">
          <cell r="A1197" t="str">
            <v>LED Fixture1445</v>
          </cell>
          <cell r="B1197" t="str">
            <v>LED Fixture</v>
          </cell>
          <cell r="C1197" t="str">
            <v>FLED445</v>
          </cell>
          <cell r="D1197" t="str">
            <v>LED445W</v>
          </cell>
          <cell r="E1197" t="str">
            <v>LED Fixture, 445W</v>
          </cell>
          <cell r="G1197">
            <v>1</v>
          </cell>
          <cell r="H1197">
            <v>445</v>
          </cell>
          <cell r="I1197">
            <v>445</v>
          </cell>
        </row>
        <row r="1198">
          <cell r="A1198" t="str">
            <v>LED Fixture1446</v>
          </cell>
          <cell r="B1198" t="str">
            <v>LED Fixture</v>
          </cell>
          <cell r="C1198" t="str">
            <v>FLED446</v>
          </cell>
          <cell r="D1198" t="str">
            <v>LED446W</v>
          </cell>
          <cell r="E1198" t="str">
            <v>LED Fixture, 446W</v>
          </cell>
          <cell r="G1198">
            <v>1</v>
          </cell>
          <cell r="H1198">
            <v>446</v>
          </cell>
          <cell r="I1198">
            <v>446</v>
          </cell>
        </row>
        <row r="1199">
          <cell r="A1199" t="str">
            <v>LED Fixture1447</v>
          </cell>
          <cell r="B1199" t="str">
            <v>LED Fixture</v>
          </cell>
          <cell r="C1199" t="str">
            <v>FLED447</v>
          </cell>
          <cell r="D1199" t="str">
            <v>LED447W</v>
          </cell>
          <cell r="E1199" t="str">
            <v>LED Fixture, 447W</v>
          </cell>
          <cell r="G1199">
            <v>1</v>
          </cell>
          <cell r="H1199">
            <v>447</v>
          </cell>
          <cell r="I1199">
            <v>447</v>
          </cell>
        </row>
        <row r="1200">
          <cell r="A1200" t="str">
            <v>LED Fixture1448</v>
          </cell>
          <cell r="B1200" t="str">
            <v>LED Fixture</v>
          </cell>
          <cell r="C1200" t="str">
            <v>FLED448</v>
          </cell>
          <cell r="D1200" t="str">
            <v>LED448W</v>
          </cell>
          <cell r="E1200" t="str">
            <v>LED Fixture, 448W</v>
          </cell>
          <cell r="G1200">
            <v>1</v>
          </cell>
          <cell r="H1200">
            <v>448</v>
          </cell>
          <cell r="I1200">
            <v>448</v>
          </cell>
        </row>
        <row r="1201">
          <cell r="A1201" t="str">
            <v>LED Fixture1449</v>
          </cell>
          <cell r="B1201" t="str">
            <v>LED Fixture</v>
          </cell>
          <cell r="C1201" t="str">
            <v>FLED449</v>
          </cell>
          <cell r="D1201" t="str">
            <v>LED449W</v>
          </cell>
          <cell r="E1201" t="str">
            <v>LED Fixture, 449W</v>
          </cell>
          <cell r="G1201">
            <v>1</v>
          </cell>
          <cell r="H1201">
            <v>449</v>
          </cell>
          <cell r="I1201">
            <v>449</v>
          </cell>
        </row>
        <row r="1202">
          <cell r="A1202" t="str">
            <v>LED Fixture1450</v>
          </cell>
          <cell r="B1202" t="str">
            <v>LED Fixture</v>
          </cell>
          <cell r="C1202" t="str">
            <v>FLED450</v>
          </cell>
          <cell r="D1202" t="str">
            <v>LED450W</v>
          </cell>
          <cell r="E1202" t="str">
            <v>LED Fixture, 450W</v>
          </cell>
          <cell r="G1202">
            <v>1</v>
          </cell>
          <cell r="H1202">
            <v>450</v>
          </cell>
          <cell r="I1202">
            <v>450</v>
          </cell>
        </row>
        <row r="1203">
          <cell r="A1203" t="str">
            <v>LED Fixture1451</v>
          </cell>
          <cell r="B1203" t="str">
            <v>LED Fixture</v>
          </cell>
          <cell r="C1203" t="str">
            <v>FLED451</v>
          </cell>
          <cell r="D1203" t="str">
            <v>LED451W</v>
          </cell>
          <cell r="E1203" t="str">
            <v>LED Fixture, 451W</v>
          </cell>
          <cell r="G1203">
            <v>1</v>
          </cell>
          <cell r="H1203">
            <v>451</v>
          </cell>
          <cell r="I1203">
            <v>451</v>
          </cell>
        </row>
        <row r="1204">
          <cell r="A1204" t="str">
            <v>LED Fixture1452</v>
          </cell>
          <cell r="B1204" t="str">
            <v>LED Fixture</v>
          </cell>
          <cell r="C1204" t="str">
            <v>FLED452</v>
          </cell>
          <cell r="D1204" t="str">
            <v>LED452W</v>
          </cell>
          <cell r="E1204" t="str">
            <v>LED Fixture, 452W</v>
          </cell>
          <cell r="G1204">
            <v>1</v>
          </cell>
          <cell r="H1204">
            <v>452</v>
          </cell>
          <cell r="I1204">
            <v>452</v>
          </cell>
        </row>
        <row r="1205">
          <cell r="A1205" t="str">
            <v>LED Fixture1453</v>
          </cell>
          <cell r="B1205" t="str">
            <v>LED Fixture</v>
          </cell>
          <cell r="C1205" t="str">
            <v>FLED453</v>
          </cell>
          <cell r="D1205" t="str">
            <v>LED453W</v>
          </cell>
          <cell r="E1205" t="str">
            <v>LED Fixture, 453W</v>
          </cell>
          <cell r="G1205">
            <v>1</v>
          </cell>
          <cell r="H1205">
            <v>453</v>
          </cell>
          <cell r="I1205">
            <v>453</v>
          </cell>
        </row>
        <row r="1206">
          <cell r="A1206" t="str">
            <v>LED Fixture1454</v>
          </cell>
          <cell r="B1206" t="str">
            <v>LED Fixture</v>
          </cell>
          <cell r="C1206" t="str">
            <v>FLED454</v>
          </cell>
          <cell r="D1206" t="str">
            <v>LED454W</v>
          </cell>
          <cell r="E1206" t="str">
            <v>LED Fixture, 454W</v>
          </cell>
          <cell r="G1206">
            <v>1</v>
          </cell>
          <cell r="H1206">
            <v>454</v>
          </cell>
          <cell r="I1206">
            <v>454</v>
          </cell>
        </row>
        <row r="1207">
          <cell r="A1207" t="str">
            <v>LED Fixture1455</v>
          </cell>
          <cell r="B1207" t="str">
            <v>LED Fixture</v>
          </cell>
          <cell r="C1207" t="str">
            <v>FLED455</v>
          </cell>
          <cell r="D1207" t="str">
            <v>LED455W</v>
          </cell>
          <cell r="E1207" t="str">
            <v>LED Fixture, 455W</v>
          </cell>
          <cell r="G1207">
            <v>1</v>
          </cell>
          <cell r="H1207">
            <v>455</v>
          </cell>
          <cell r="I1207">
            <v>455</v>
          </cell>
        </row>
        <row r="1208">
          <cell r="A1208" t="str">
            <v>LED Fixture1456</v>
          </cell>
          <cell r="B1208" t="str">
            <v>LED Fixture</v>
          </cell>
          <cell r="C1208" t="str">
            <v>FLED456</v>
          </cell>
          <cell r="D1208" t="str">
            <v>LED456W</v>
          </cell>
          <cell r="E1208" t="str">
            <v>LED Fixture, 456W</v>
          </cell>
          <cell r="G1208">
            <v>1</v>
          </cell>
          <cell r="H1208">
            <v>456</v>
          </cell>
          <cell r="I1208">
            <v>456</v>
          </cell>
        </row>
        <row r="1209">
          <cell r="A1209" t="str">
            <v>LED Fixture1457</v>
          </cell>
          <cell r="B1209" t="str">
            <v>LED Fixture</v>
          </cell>
          <cell r="C1209" t="str">
            <v>FLED457</v>
          </cell>
          <cell r="D1209" t="str">
            <v>LED457W</v>
          </cell>
          <cell r="E1209" t="str">
            <v>LED Fixture, 457W</v>
          </cell>
          <cell r="G1209">
            <v>1</v>
          </cell>
          <cell r="H1209">
            <v>457</v>
          </cell>
          <cell r="I1209">
            <v>457</v>
          </cell>
        </row>
        <row r="1210">
          <cell r="A1210" t="str">
            <v>LED Fixture1458</v>
          </cell>
          <cell r="B1210" t="str">
            <v>LED Fixture</v>
          </cell>
          <cell r="C1210" t="str">
            <v>FLED458</v>
          </cell>
          <cell r="D1210" t="str">
            <v>LED458W</v>
          </cell>
          <cell r="E1210" t="str">
            <v>LED Fixture, 458W</v>
          </cell>
          <cell r="G1210">
            <v>1</v>
          </cell>
          <cell r="H1210">
            <v>458</v>
          </cell>
          <cell r="I1210">
            <v>458</v>
          </cell>
        </row>
        <row r="1211">
          <cell r="A1211" t="str">
            <v>LED Fixture1459</v>
          </cell>
          <cell r="B1211" t="str">
            <v>LED Fixture</v>
          </cell>
          <cell r="C1211" t="str">
            <v>FLED459</v>
          </cell>
          <cell r="D1211" t="str">
            <v>LED459W</v>
          </cell>
          <cell r="E1211" t="str">
            <v>LED Fixture, 459W</v>
          </cell>
          <cell r="G1211">
            <v>1</v>
          </cell>
          <cell r="H1211">
            <v>459</v>
          </cell>
          <cell r="I1211">
            <v>459</v>
          </cell>
        </row>
        <row r="1212">
          <cell r="A1212" t="str">
            <v>LED Fixture1460</v>
          </cell>
          <cell r="B1212" t="str">
            <v>LED Fixture</v>
          </cell>
          <cell r="C1212" t="str">
            <v>FLED460</v>
          </cell>
          <cell r="D1212" t="str">
            <v>LED460W</v>
          </cell>
          <cell r="E1212" t="str">
            <v>LED Fixture, 460W</v>
          </cell>
          <cell r="G1212">
            <v>1</v>
          </cell>
          <cell r="H1212">
            <v>460</v>
          </cell>
          <cell r="I1212">
            <v>460</v>
          </cell>
        </row>
        <row r="1213">
          <cell r="A1213" t="str">
            <v>LED Fixture1461</v>
          </cell>
          <cell r="B1213" t="str">
            <v>LED Fixture</v>
          </cell>
          <cell r="C1213" t="str">
            <v>FLED461</v>
          </cell>
          <cell r="D1213" t="str">
            <v>LED461W</v>
          </cell>
          <cell r="E1213" t="str">
            <v>LED Fixture, 461W</v>
          </cell>
          <cell r="G1213">
            <v>1</v>
          </cell>
          <cell r="H1213">
            <v>461</v>
          </cell>
          <cell r="I1213">
            <v>461</v>
          </cell>
        </row>
        <row r="1214">
          <cell r="A1214" t="str">
            <v>LED Fixture1462</v>
          </cell>
          <cell r="B1214" t="str">
            <v>LED Fixture</v>
          </cell>
          <cell r="C1214" t="str">
            <v>FLED462</v>
          </cell>
          <cell r="D1214" t="str">
            <v>LED462W</v>
          </cell>
          <cell r="E1214" t="str">
            <v>LED Fixture, 462W</v>
          </cell>
          <cell r="G1214">
            <v>1</v>
          </cell>
          <cell r="H1214">
            <v>462</v>
          </cell>
          <cell r="I1214">
            <v>462</v>
          </cell>
        </row>
        <row r="1215">
          <cell r="A1215" t="str">
            <v>LED Fixture1463</v>
          </cell>
          <cell r="B1215" t="str">
            <v>LED Fixture</v>
          </cell>
          <cell r="C1215" t="str">
            <v>FLED463</v>
          </cell>
          <cell r="D1215" t="str">
            <v>LED463W</v>
          </cell>
          <cell r="E1215" t="str">
            <v>LED Fixture, 463W</v>
          </cell>
          <cell r="G1215">
            <v>1</v>
          </cell>
          <cell r="H1215">
            <v>463</v>
          </cell>
          <cell r="I1215">
            <v>463</v>
          </cell>
        </row>
        <row r="1216">
          <cell r="A1216" t="str">
            <v>LED Fixture1464</v>
          </cell>
          <cell r="B1216" t="str">
            <v>LED Fixture</v>
          </cell>
          <cell r="C1216" t="str">
            <v>FLED464</v>
          </cell>
          <cell r="D1216" t="str">
            <v>LED464W</v>
          </cell>
          <cell r="E1216" t="str">
            <v>LED Fixture, 464W</v>
          </cell>
          <cell r="G1216">
            <v>1</v>
          </cell>
          <cell r="H1216">
            <v>464</v>
          </cell>
          <cell r="I1216">
            <v>464</v>
          </cell>
        </row>
        <row r="1217">
          <cell r="A1217" t="str">
            <v>LED Fixture1465</v>
          </cell>
          <cell r="B1217" t="str">
            <v>LED Fixture</v>
          </cell>
          <cell r="C1217" t="str">
            <v>FLED465</v>
          </cell>
          <cell r="D1217" t="str">
            <v>LED465W</v>
          </cell>
          <cell r="E1217" t="str">
            <v>LED Fixture, 465W</v>
          </cell>
          <cell r="G1217">
            <v>1</v>
          </cell>
          <cell r="H1217">
            <v>465</v>
          </cell>
          <cell r="I1217">
            <v>465</v>
          </cell>
        </row>
        <row r="1218">
          <cell r="A1218" t="str">
            <v>LED Fixture1466</v>
          </cell>
          <cell r="B1218" t="str">
            <v>LED Fixture</v>
          </cell>
          <cell r="C1218" t="str">
            <v>FLED466</v>
          </cell>
          <cell r="D1218" t="str">
            <v>LED466W</v>
          </cell>
          <cell r="E1218" t="str">
            <v>LED Fixture, 466W</v>
          </cell>
          <cell r="G1218">
            <v>1</v>
          </cell>
          <cell r="H1218">
            <v>466</v>
          </cell>
          <cell r="I1218">
            <v>466</v>
          </cell>
        </row>
        <row r="1219">
          <cell r="A1219" t="str">
            <v>LED Fixture1467</v>
          </cell>
          <cell r="B1219" t="str">
            <v>LED Fixture</v>
          </cell>
          <cell r="C1219" t="str">
            <v>FLED467</v>
          </cell>
          <cell r="D1219" t="str">
            <v>LED467W</v>
          </cell>
          <cell r="E1219" t="str">
            <v>LED Fixture, 467W</v>
          </cell>
          <cell r="G1219">
            <v>1</v>
          </cell>
          <cell r="H1219">
            <v>467</v>
          </cell>
          <cell r="I1219">
            <v>467</v>
          </cell>
        </row>
        <row r="1220">
          <cell r="A1220" t="str">
            <v>LED Fixture1468</v>
          </cell>
          <cell r="B1220" t="str">
            <v>LED Fixture</v>
          </cell>
          <cell r="C1220" t="str">
            <v>FLED468</v>
          </cell>
          <cell r="D1220" t="str">
            <v>LED468W</v>
          </cell>
          <cell r="E1220" t="str">
            <v>LED Fixture, 468W</v>
          </cell>
          <cell r="G1220">
            <v>1</v>
          </cell>
          <cell r="H1220">
            <v>468</v>
          </cell>
          <cell r="I1220">
            <v>468</v>
          </cell>
        </row>
        <row r="1221">
          <cell r="A1221" t="str">
            <v>LED Fixture1469</v>
          </cell>
          <cell r="B1221" t="str">
            <v>LED Fixture</v>
          </cell>
          <cell r="C1221" t="str">
            <v>FLED469</v>
          </cell>
          <cell r="D1221" t="str">
            <v>LED469W</v>
          </cell>
          <cell r="E1221" t="str">
            <v>LED Fixture, 469W</v>
          </cell>
          <cell r="G1221">
            <v>1</v>
          </cell>
          <cell r="H1221">
            <v>469</v>
          </cell>
          <cell r="I1221">
            <v>469</v>
          </cell>
        </row>
        <row r="1222">
          <cell r="A1222" t="str">
            <v>LED Fixture1470</v>
          </cell>
          <cell r="B1222" t="str">
            <v>LED Fixture</v>
          </cell>
          <cell r="C1222" t="str">
            <v>FLED470</v>
          </cell>
          <cell r="D1222" t="str">
            <v>LED470W</v>
          </cell>
          <cell r="E1222" t="str">
            <v>LED Fixture, 470W</v>
          </cell>
          <cell r="G1222">
            <v>1</v>
          </cell>
          <cell r="H1222">
            <v>470</v>
          </cell>
          <cell r="I1222">
            <v>470</v>
          </cell>
        </row>
        <row r="1223">
          <cell r="A1223" t="str">
            <v>LED Fixture1471</v>
          </cell>
          <cell r="B1223" t="str">
            <v>LED Fixture</v>
          </cell>
          <cell r="C1223" t="str">
            <v>FLED471</v>
          </cell>
          <cell r="D1223" t="str">
            <v>LED471W</v>
          </cell>
          <cell r="E1223" t="str">
            <v>LED Fixture, 471W</v>
          </cell>
          <cell r="G1223">
            <v>1</v>
          </cell>
          <cell r="H1223">
            <v>471</v>
          </cell>
          <cell r="I1223">
            <v>471</v>
          </cell>
        </row>
        <row r="1224">
          <cell r="A1224" t="str">
            <v>LED Fixture1472</v>
          </cell>
          <cell r="B1224" t="str">
            <v>LED Fixture</v>
          </cell>
          <cell r="C1224" t="str">
            <v>FLED472</v>
          </cell>
          <cell r="D1224" t="str">
            <v>LED472W</v>
          </cell>
          <cell r="E1224" t="str">
            <v>LED Fixture, 472W</v>
          </cell>
          <cell r="G1224">
            <v>1</v>
          </cell>
          <cell r="H1224">
            <v>472</v>
          </cell>
          <cell r="I1224">
            <v>472</v>
          </cell>
        </row>
        <row r="1225">
          <cell r="A1225" t="str">
            <v>LED Fixture1473</v>
          </cell>
          <cell r="B1225" t="str">
            <v>LED Fixture</v>
          </cell>
          <cell r="C1225" t="str">
            <v>FLED473</v>
          </cell>
          <cell r="D1225" t="str">
            <v>LED473W</v>
          </cell>
          <cell r="E1225" t="str">
            <v>LED Fixture, 473W</v>
          </cell>
          <cell r="G1225">
            <v>1</v>
          </cell>
          <cell r="H1225">
            <v>473</v>
          </cell>
          <cell r="I1225">
            <v>473</v>
          </cell>
        </row>
        <row r="1226">
          <cell r="A1226" t="str">
            <v>LED Fixture1474</v>
          </cell>
          <cell r="B1226" t="str">
            <v>LED Fixture</v>
          </cell>
          <cell r="C1226" t="str">
            <v>FLED474</v>
          </cell>
          <cell r="D1226" t="str">
            <v>LED474W</v>
          </cell>
          <cell r="E1226" t="str">
            <v>LED Fixture, 474W</v>
          </cell>
          <cell r="G1226">
            <v>1</v>
          </cell>
          <cell r="H1226">
            <v>474</v>
          </cell>
          <cell r="I1226">
            <v>474</v>
          </cell>
        </row>
        <row r="1227">
          <cell r="A1227" t="str">
            <v>LED Fixture1475</v>
          </cell>
          <cell r="B1227" t="str">
            <v>LED Fixture</v>
          </cell>
          <cell r="C1227" t="str">
            <v>FLED475</v>
          </cell>
          <cell r="D1227" t="str">
            <v>LED475W</v>
          </cell>
          <cell r="E1227" t="str">
            <v>LED Fixture, 475W</v>
          </cell>
          <cell r="G1227">
            <v>1</v>
          </cell>
          <cell r="H1227">
            <v>475</v>
          </cell>
          <cell r="I1227">
            <v>475</v>
          </cell>
        </row>
        <row r="1228">
          <cell r="A1228" t="str">
            <v>LED Fixture1476</v>
          </cell>
          <cell r="B1228" t="str">
            <v>LED Fixture</v>
          </cell>
          <cell r="C1228" t="str">
            <v>FLED476</v>
          </cell>
          <cell r="D1228" t="str">
            <v>LED476W</v>
          </cell>
          <cell r="E1228" t="str">
            <v>LED Fixture, 476W</v>
          </cell>
          <cell r="G1228">
            <v>1</v>
          </cell>
          <cell r="H1228">
            <v>476</v>
          </cell>
          <cell r="I1228">
            <v>476</v>
          </cell>
        </row>
        <row r="1229">
          <cell r="A1229" t="str">
            <v>LED Fixture1477</v>
          </cell>
          <cell r="B1229" t="str">
            <v>LED Fixture</v>
          </cell>
          <cell r="C1229" t="str">
            <v>FLED477</v>
          </cell>
          <cell r="D1229" t="str">
            <v>LED477W</v>
          </cell>
          <cell r="E1229" t="str">
            <v>LED Fixture, 477W</v>
          </cell>
          <cell r="G1229">
            <v>1</v>
          </cell>
          <cell r="H1229">
            <v>477</v>
          </cell>
          <cell r="I1229">
            <v>477</v>
          </cell>
        </row>
        <row r="1230">
          <cell r="A1230" t="str">
            <v>LED Fixture1478</v>
          </cell>
          <cell r="B1230" t="str">
            <v>LED Fixture</v>
          </cell>
          <cell r="C1230" t="str">
            <v>FLED478</v>
          </cell>
          <cell r="D1230" t="str">
            <v>LED478W</v>
          </cell>
          <cell r="E1230" t="str">
            <v>LED Fixture, 478W</v>
          </cell>
          <cell r="G1230">
            <v>1</v>
          </cell>
          <cell r="H1230">
            <v>478</v>
          </cell>
          <cell r="I1230">
            <v>478</v>
          </cell>
        </row>
        <row r="1231">
          <cell r="A1231" t="str">
            <v>LED Fixture1479</v>
          </cell>
          <cell r="B1231" t="str">
            <v>LED Fixture</v>
          </cell>
          <cell r="C1231" t="str">
            <v>FLED479</v>
          </cell>
          <cell r="D1231" t="str">
            <v>LED479W</v>
          </cell>
          <cell r="E1231" t="str">
            <v>LED Fixture, 479W</v>
          </cell>
          <cell r="G1231">
            <v>1</v>
          </cell>
          <cell r="H1231">
            <v>479</v>
          </cell>
          <cell r="I1231">
            <v>479</v>
          </cell>
        </row>
        <row r="1232">
          <cell r="A1232" t="str">
            <v>LED Fixture1480</v>
          </cell>
          <cell r="B1232" t="str">
            <v>LED Fixture</v>
          </cell>
          <cell r="C1232" t="str">
            <v>FLED480</v>
          </cell>
          <cell r="D1232" t="str">
            <v>LED480W</v>
          </cell>
          <cell r="E1232" t="str">
            <v>LED Fixture, 480W</v>
          </cell>
          <cell r="G1232">
            <v>1</v>
          </cell>
          <cell r="H1232">
            <v>480</v>
          </cell>
          <cell r="I1232">
            <v>480</v>
          </cell>
        </row>
        <row r="1233">
          <cell r="A1233" t="str">
            <v>LED Fixture1481</v>
          </cell>
          <cell r="B1233" t="str">
            <v>LED Fixture</v>
          </cell>
          <cell r="C1233" t="str">
            <v>FLED481</v>
          </cell>
          <cell r="D1233" t="str">
            <v>LED481W</v>
          </cell>
          <cell r="E1233" t="str">
            <v>LED Fixture, 481W</v>
          </cell>
          <cell r="G1233">
            <v>1</v>
          </cell>
          <cell r="H1233">
            <v>481</v>
          </cell>
          <cell r="I1233">
            <v>481</v>
          </cell>
        </row>
        <row r="1234">
          <cell r="A1234" t="str">
            <v>LED Fixture1482</v>
          </cell>
          <cell r="B1234" t="str">
            <v>LED Fixture</v>
          </cell>
          <cell r="C1234" t="str">
            <v>FLED482</v>
          </cell>
          <cell r="D1234" t="str">
            <v>LED482W</v>
          </cell>
          <cell r="E1234" t="str">
            <v>LED Fixture, 482W</v>
          </cell>
          <cell r="G1234">
            <v>1</v>
          </cell>
          <cell r="H1234">
            <v>482</v>
          </cell>
          <cell r="I1234">
            <v>482</v>
          </cell>
        </row>
        <row r="1235">
          <cell r="A1235" t="str">
            <v>LED Fixture1483</v>
          </cell>
          <cell r="B1235" t="str">
            <v>LED Fixture</v>
          </cell>
          <cell r="C1235" t="str">
            <v>FLED483</v>
          </cell>
          <cell r="D1235" t="str">
            <v>LED483W</v>
          </cell>
          <cell r="E1235" t="str">
            <v>LED Fixture, 483W</v>
          </cell>
          <cell r="G1235">
            <v>1</v>
          </cell>
          <cell r="H1235">
            <v>483</v>
          </cell>
          <cell r="I1235">
            <v>483</v>
          </cell>
        </row>
        <row r="1236">
          <cell r="A1236" t="str">
            <v>LED Fixture1484</v>
          </cell>
          <cell r="B1236" t="str">
            <v>LED Fixture</v>
          </cell>
          <cell r="C1236" t="str">
            <v>FLED484</v>
          </cell>
          <cell r="D1236" t="str">
            <v>LED484W</v>
          </cell>
          <cell r="E1236" t="str">
            <v>LED Fixture, 484W</v>
          </cell>
          <cell r="G1236">
            <v>1</v>
          </cell>
          <cell r="H1236">
            <v>484</v>
          </cell>
          <cell r="I1236">
            <v>484</v>
          </cell>
        </row>
        <row r="1237">
          <cell r="A1237" t="str">
            <v>LED Fixture1485</v>
          </cell>
          <cell r="B1237" t="str">
            <v>LED Fixture</v>
          </cell>
          <cell r="C1237" t="str">
            <v>FLED485</v>
          </cell>
          <cell r="D1237" t="str">
            <v>LED485W</v>
          </cell>
          <cell r="E1237" t="str">
            <v>LED Fixture, 485W</v>
          </cell>
          <cell r="G1237">
            <v>1</v>
          </cell>
          <cell r="H1237">
            <v>485</v>
          </cell>
          <cell r="I1237">
            <v>485</v>
          </cell>
        </row>
        <row r="1238">
          <cell r="A1238" t="str">
            <v>LED Fixture1486</v>
          </cell>
          <cell r="B1238" t="str">
            <v>LED Fixture</v>
          </cell>
          <cell r="C1238" t="str">
            <v>FLED486</v>
          </cell>
          <cell r="D1238" t="str">
            <v>LED486W</v>
          </cell>
          <cell r="E1238" t="str">
            <v>LED Fixture, 486W</v>
          </cell>
          <cell r="G1238">
            <v>1</v>
          </cell>
          <cell r="H1238">
            <v>486</v>
          </cell>
          <cell r="I1238">
            <v>486</v>
          </cell>
        </row>
        <row r="1239">
          <cell r="A1239" t="str">
            <v>LED Fixture1487</v>
          </cell>
          <cell r="B1239" t="str">
            <v>LED Fixture</v>
          </cell>
          <cell r="C1239" t="str">
            <v>FLED487</v>
          </cell>
          <cell r="D1239" t="str">
            <v>LED487W</v>
          </cell>
          <cell r="E1239" t="str">
            <v>LED Fixture, 487W</v>
          </cell>
          <cell r="G1239">
            <v>1</v>
          </cell>
          <cell r="H1239">
            <v>487</v>
          </cell>
          <cell r="I1239">
            <v>487</v>
          </cell>
        </row>
        <row r="1240">
          <cell r="A1240" t="str">
            <v>LED Fixture1488</v>
          </cell>
          <cell r="B1240" t="str">
            <v>LED Fixture</v>
          </cell>
          <cell r="C1240" t="str">
            <v>FLED488</v>
          </cell>
          <cell r="D1240" t="str">
            <v>LED488W</v>
          </cell>
          <cell r="E1240" t="str">
            <v>LED Fixture, 488W</v>
          </cell>
          <cell r="G1240">
            <v>1</v>
          </cell>
          <cell r="H1240">
            <v>488</v>
          </cell>
          <cell r="I1240">
            <v>488</v>
          </cell>
        </row>
        <row r="1241">
          <cell r="A1241" t="str">
            <v>LED Fixture1489</v>
          </cell>
          <cell r="B1241" t="str">
            <v>LED Fixture</v>
          </cell>
          <cell r="C1241" t="str">
            <v>FLED489</v>
          </cell>
          <cell r="D1241" t="str">
            <v>LED489W</v>
          </cell>
          <cell r="E1241" t="str">
            <v>LED Fixture, 489W</v>
          </cell>
          <cell r="G1241">
            <v>1</v>
          </cell>
          <cell r="H1241">
            <v>489</v>
          </cell>
          <cell r="I1241">
            <v>489</v>
          </cell>
        </row>
        <row r="1242">
          <cell r="A1242" t="str">
            <v>LED Fixture1490</v>
          </cell>
          <cell r="B1242" t="str">
            <v>LED Fixture</v>
          </cell>
          <cell r="C1242" t="str">
            <v>FLED490</v>
          </cell>
          <cell r="D1242" t="str">
            <v>LED490W</v>
          </cell>
          <cell r="E1242" t="str">
            <v>LED Fixture, 490W</v>
          </cell>
          <cell r="G1242">
            <v>1</v>
          </cell>
          <cell r="H1242">
            <v>490</v>
          </cell>
          <cell r="I1242">
            <v>490</v>
          </cell>
        </row>
        <row r="1243">
          <cell r="A1243" t="str">
            <v>LED Fixture1491</v>
          </cell>
          <cell r="B1243" t="str">
            <v>LED Fixture</v>
          </cell>
          <cell r="C1243" t="str">
            <v>FLED491</v>
          </cell>
          <cell r="D1243" t="str">
            <v>LED491W</v>
          </cell>
          <cell r="E1243" t="str">
            <v>LED Fixture, 491W</v>
          </cell>
          <cell r="G1243">
            <v>1</v>
          </cell>
          <cell r="H1243">
            <v>491</v>
          </cell>
          <cell r="I1243">
            <v>491</v>
          </cell>
        </row>
        <row r="1244">
          <cell r="A1244" t="str">
            <v>LED Fixture1492</v>
          </cell>
          <cell r="B1244" t="str">
            <v>LED Fixture</v>
          </cell>
          <cell r="C1244" t="str">
            <v>FLED492</v>
          </cell>
          <cell r="D1244" t="str">
            <v>LED492W</v>
          </cell>
          <cell r="E1244" t="str">
            <v>LED Fixture, 492W</v>
          </cell>
          <cell r="G1244">
            <v>1</v>
          </cell>
          <cell r="H1244">
            <v>492</v>
          </cell>
          <cell r="I1244">
            <v>492</v>
          </cell>
        </row>
        <row r="1245">
          <cell r="A1245" t="str">
            <v>LED Fixture1493</v>
          </cell>
          <cell r="B1245" t="str">
            <v>LED Fixture</v>
          </cell>
          <cell r="C1245" t="str">
            <v>FLED493</v>
          </cell>
          <cell r="D1245" t="str">
            <v>LED493W</v>
          </cell>
          <cell r="E1245" t="str">
            <v>LED Fixture, 493W</v>
          </cell>
          <cell r="G1245">
            <v>1</v>
          </cell>
          <cell r="H1245">
            <v>493</v>
          </cell>
          <cell r="I1245">
            <v>493</v>
          </cell>
        </row>
        <row r="1246">
          <cell r="A1246" t="str">
            <v>LED Fixture1494</v>
          </cell>
          <cell r="B1246" t="str">
            <v>LED Fixture</v>
          </cell>
          <cell r="C1246" t="str">
            <v>FLED494</v>
          </cell>
          <cell r="D1246" t="str">
            <v>LED494W</v>
          </cell>
          <cell r="E1246" t="str">
            <v>LED Fixture, 494W</v>
          </cell>
          <cell r="G1246">
            <v>1</v>
          </cell>
          <cell r="H1246">
            <v>494</v>
          </cell>
          <cell r="I1246">
            <v>494</v>
          </cell>
        </row>
        <row r="1247">
          <cell r="A1247" t="str">
            <v>LED Fixture1495</v>
          </cell>
          <cell r="B1247" t="str">
            <v>LED Fixture</v>
          </cell>
          <cell r="C1247" t="str">
            <v>FLED495</v>
          </cell>
          <cell r="D1247" t="str">
            <v>LED495W</v>
          </cell>
          <cell r="E1247" t="str">
            <v>LED Fixture, 495W</v>
          </cell>
          <cell r="G1247">
            <v>1</v>
          </cell>
          <cell r="H1247">
            <v>495</v>
          </cell>
          <cell r="I1247">
            <v>495</v>
          </cell>
        </row>
        <row r="1248">
          <cell r="A1248" t="str">
            <v>LED Fixture1496</v>
          </cell>
          <cell r="B1248" t="str">
            <v>LED Fixture</v>
          </cell>
          <cell r="C1248" t="str">
            <v>FLED496</v>
          </cell>
          <cell r="D1248" t="str">
            <v>LED496W</v>
          </cell>
          <cell r="E1248" t="str">
            <v>LED Fixture, 496W</v>
          </cell>
          <cell r="G1248">
            <v>1</v>
          </cell>
          <cell r="H1248">
            <v>496</v>
          </cell>
          <cell r="I1248">
            <v>496</v>
          </cell>
        </row>
        <row r="1249">
          <cell r="A1249" t="str">
            <v>LED Fixture1497</v>
          </cell>
          <cell r="B1249" t="str">
            <v>LED Fixture</v>
          </cell>
          <cell r="C1249" t="str">
            <v>FLED497</v>
          </cell>
          <cell r="D1249" t="str">
            <v>LED497W</v>
          </cell>
          <cell r="E1249" t="str">
            <v>LED Fixture, 497W</v>
          </cell>
          <cell r="G1249">
            <v>1</v>
          </cell>
          <cell r="H1249">
            <v>497</v>
          </cell>
          <cell r="I1249">
            <v>497</v>
          </cell>
        </row>
        <row r="1250">
          <cell r="A1250" t="str">
            <v>LED Fixture1498</v>
          </cell>
          <cell r="B1250" t="str">
            <v>LED Fixture</v>
          </cell>
          <cell r="C1250" t="str">
            <v>FLED498</v>
          </cell>
          <cell r="D1250" t="str">
            <v>LED498W</v>
          </cell>
          <cell r="E1250" t="str">
            <v>LED Fixture, 498W</v>
          </cell>
          <cell r="G1250">
            <v>1</v>
          </cell>
          <cell r="H1250">
            <v>498</v>
          </cell>
          <cell r="I1250">
            <v>498</v>
          </cell>
        </row>
        <row r="1251">
          <cell r="A1251" t="str">
            <v>LED Fixture1499</v>
          </cell>
          <cell r="B1251" t="str">
            <v>LED Fixture</v>
          </cell>
          <cell r="C1251" t="str">
            <v>FLED499</v>
          </cell>
          <cell r="D1251" t="str">
            <v>LED499W</v>
          </cell>
          <cell r="E1251" t="str">
            <v>LED Fixture, 499W</v>
          </cell>
          <cell r="G1251">
            <v>1</v>
          </cell>
          <cell r="H1251">
            <v>499</v>
          </cell>
          <cell r="I1251">
            <v>499</v>
          </cell>
        </row>
        <row r="1252">
          <cell r="A1252" t="str">
            <v>LED Fixture1500</v>
          </cell>
          <cell r="B1252" t="str">
            <v>LED Fixture</v>
          </cell>
          <cell r="C1252" t="str">
            <v>FLED500</v>
          </cell>
          <cell r="D1252" t="str">
            <v>LED500W</v>
          </cell>
          <cell r="E1252" t="str">
            <v>LED Fixture, 500W</v>
          </cell>
          <cell r="G1252">
            <v>1</v>
          </cell>
          <cell r="H1252">
            <v>500</v>
          </cell>
          <cell r="I1252">
            <v>500</v>
          </cell>
        </row>
        <row r="1253">
          <cell r="A1253" t="str">
            <v>LED Fixture1501</v>
          </cell>
          <cell r="B1253" t="str">
            <v>LED Fixture</v>
          </cell>
          <cell r="C1253" t="str">
            <v>FLED501</v>
          </cell>
          <cell r="D1253" t="str">
            <v>LED501W</v>
          </cell>
          <cell r="E1253" t="str">
            <v>LED Fixture, 501W</v>
          </cell>
          <cell r="G1253">
            <v>1</v>
          </cell>
          <cell r="H1253">
            <v>501</v>
          </cell>
          <cell r="I1253">
            <v>501</v>
          </cell>
        </row>
        <row r="1254">
          <cell r="A1254" t="str">
            <v>LED Fixture1502</v>
          </cell>
          <cell r="B1254" t="str">
            <v>LED Fixture</v>
          </cell>
          <cell r="C1254" t="str">
            <v>FLED502</v>
          </cell>
          <cell r="D1254" t="str">
            <v>LED502W</v>
          </cell>
          <cell r="E1254" t="str">
            <v>LED Fixture, 502W</v>
          </cell>
          <cell r="G1254">
            <v>1</v>
          </cell>
          <cell r="H1254">
            <v>502</v>
          </cell>
          <cell r="I1254">
            <v>502</v>
          </cell>
        </row>
        <row r="1255">
          <cell r="A1255" t="str">
            <v>LED Fixture1503</v>
          </cell>
          <cell r="B1255" t="str">
            <v>LED Fixture</v>
          </cell>
          <cell r="C1255" t="str">
            <v>FLED503</v>
          </cell>
          <cell r="D1255" t="str">
            <v>LED503W</v>
          </cell>
          <cell r="E1255" t="str">
            <v>LED Fixture, 503W</v>
          </cell>
          <cell r="G1255">
            <v>1</v>
          </cell>
          <cell r="H1255">
            <v>503</v>
          </cell>
          <cell r="I1255">
            <v>503</v>
          </cell>
        </row>
        <row r="1256">
          <cell r="A1256" t="str">
            <v>LED Fixture1504</v>
          </cell>
          <cell r="B1256" t="str">
            <v>LED Fixture</v>
          </cell>
          <cell r="C1256" t="str">
            <v>FLED504</v>
          </cell>
          <cell r="D1256" t="str">
            <v>LED504W</v>
          </cell>
          <cell r="E1256" t="str">
            <v>LED Fixture, 504W</v>
          </cell>
          <cell r="G1256">
            <v>1</v>
          </cell>
          <cell r="H1256">
            <v>504</v>
          </cell>
          <cell r="I1256">
            <v>504</v>
          </cell>
        </row>
        <row r="1257">
          <cell r="A1257" t="str">
            <v>LED Fixture1505</v>
          </cell>
          <cell r="B1257" t="str">
            <v>LED Fixture</v>
          </cell>
          <cell r="C1257" t="str">
            <v>FLED505</v>
          </cell>
          <cell r="D1257" t="str">
            <v>LED505W</v>
          </cell>
          <cell r="E1257" t="str">
            <v>LED Fixture, 505W</v>
          </cell>
          <cell r="G1257">
            <v>1</v>
          </cell>
          <cell r="H1257">
            <v>505</v>
          </cell>
          <cell r="I1257">
            <v>505</v>
          </cell>
        </row>
        <row r="1258">
          <cell r="A1258" t="str">
            <v>LED Fixture1506</v>
          </cell>
          <cell r="B1258" t="str">
            <v>LED Fixture</v>
          </cell>
          <cell r="C1258" t="str">
            <v>FLED506</v>
          </cell>
          <cell r="D1258" t="str">
            <v>LED506W</v>
          </cell>
          <cell r="E1258" t="str">
            <v>LED Fixture, 506W</v>
          </cell>
          <cell r="G1258">
            <v>1</v>
          </cell>
          <cell r="H1258">
            <v>506</v>
          </cell>
          <cell r="I1258">
            <v>506</v>
          </cell>
        </row>
        <row r="1259">
          <cell r="A1259" t="str">
            <v>LED Fixture1507</v>
          </cell>
          <cell r="B1259" t="str">
            <v>LED Fixture</v>
          </cell>
          <cell r="C1259" t="str">
            <v>FLED507</v>
          </cell>
          <cell r="D1259" t="str">
            <v>LED507W</v>
          </cell>
          <cell r="E1259" t="str">
            <v>LED Fixture, 507W</v>
          </cell>
          <cell r="G1259">
            <v>1</v>
          </cell>
          <cell r="H1259">
            <v>507</v>
          </cell>
          <cell r="I1259">
            <v>507</v>
          </cell>
        </row>
        <row r="1260">
          <cell r="A1260" t="str">
            <v>LED Fixture1508</v>
          </cell>
          <cell r="B1260" t="str">
            <v>LED Fixture</v>
          </cell>
          <cell r="C1260" t="str">
            <v>FLED508</v>
          </cell>
          <cell r="D1260" t="str">
            <v>LED508W</v>
          </cell>
          <cell r="E1260" t="str">
            <v>LED Fixture, 508W</v>
          </cell>
          <cell r="G1260">
            <v>1</v>
          </cell>
          <cell r="H1260">
            <v>508</v>
          </cell>
          <cell r="I1260">
            <v>508</v>
          </cell>
        </row>
        <row r="1261">
          <cell r="A1261" t="str">
            <v>LED Fixture1509</v>
          </cell>
          <cell r="B1261" t="str">
            <v>LED Fixture</v>
          </cell>
          <cell r="C1261" t="str">
            <v>FLED509</v>
          </cell>
          <cell r="D1261" t="str">
            <v>LED509W</v>
          </cell>
          <cell r="E1261" t="str">
            <v>LED Fixture, 509W</v>
          </cell>
          <cell r="G1261">
            <v>1</v>
          </cell>
          <cell r="H1261">
            <v>509</v>
          </cell>
          <cell r="I1261">
            <v>509</v>
          </cell>
        </row>
        <row r="1262">
          <cell r="A1262" t="str">
            <v>LED Fixture1510</v>
          </cell>
          <cell r="B1262" t="str">
            <v>LED Fixture</v>
          </cell>
          <cell r="C1262" t="str">
            <v>FLED510</v>
          </cell>
          <cell r="D1262" t="str">
            <v>LED510W</v>
          </cell>
          <cell r="E1262" t="str">
            <v>LED Fixture, 510W</v>
          </cell>
          <cell r="G1262">
            <v>1</v>
          </cell>
          <cell r="H1262">
            <v>510</v>
          </cell>
          <cell r="I1262">
            <v>510</v>
          </cell>
        </row>
        <row r="1263">
          <cell r="A1263" t="str">
            <v>LED Fixture1511</v>
          </cell>
          <cell r="B1263" t="str">
            <v>LED Fixture</v>
          </cell>
          <cell r="C1263" t="str">
            <v>FLED511</v>
          </cell>
          <cell r="D1263" t="str">
            <v>LED511W</v>
          </cell>
          <cell r="E1263" t="str">
            <v>LED Fixture, 511W</v>
          </cell>
          <cell r="G1263">
            <v>1</v>
          </cell>
          <cell r="H1263">
            <v>511</v>
          </cell>
          <cell r="I1263">
            <v>511</v>
          </cell>
        </row>
        <row r="1264">
          <cell r="A1264" t="str">
            <v>LED Fixture1512</v>
          </cell>
          <cell r="B1264" t="str">
            <v>LED Fixture</v>
          </cell>
          <cell r="C1264" t="str">
            <v>FLED512</v>
          </cell>
          <cell r="D1264" t="str">
            <v>LED512W</v>
          </cell>
          <cell r="E1264" t="str">
            <v>LED Fixture, 512W</v>
          </cell>
          <cell r="G1264">
            <v>1</v>
          </cell>
          <cell r="H1264">
            <v>512</v>
          </cell>
          <cell r="I1264">
            <v>512</v>
          </cell>
        </row>
        <row r="1265">
          <cell r="A1265" t="str">
            <v>LED Fixture1513</v>
          </cell>
          <cell r="B1265" t="str">
            <v>LED Fixture</v>
          </cell>
          <cell r="C1265" t="str">
            <v>FLED513</v>
          </cell>
          <cell r="D1265" t="str">
            <v>LED513W</v>
          </cell>
          <cell r="E1265" t="str">
            <v>LED Fixture, 513W</v>
          </cell>
          <cell r="G1265">
            <v>1</v>
          </cell>
          <cell r="H1265">
            <v>513</v>
          </cell>
          <cell r="I1265">
            <v>513</v>
          </cell>
        </row>
        <row r="1266">
          <cell r="A1266" t="str">
            <v>LED Fixture1514</v>
          </cell>
          <cell r="B1266" t="str">
            <v>LED Fixture</v>
          </cell>
          <cell r="C1266" t="str">
            <v>FLED514</v>
          </cell>
          <cell r="D1266" t="str">
            <v>LED514W</v>
          </cell>
          <cell r="E1266" t="str">
            <v>LED Fixture, 514W</v>
          </cell>
          <cell r="G1266">
            <v>1</v>
          </cell>
          <cell r="H1266">
            <v>514</v>
          </cell>
          <cell r="I1266">
            <v>514</v>
          </cell>
        </row>
        <row r="1267">
          <cell r="A1267" t="str">
            <v>LED Fixture1515</v>
          </cell>
          <cell r="B1267" t="str">
            <v>LED Fixture</v>
          </cell>
          <cell r="C1267" t="str">
            <v>FLED515</v>
          </cell>
          <cell r="D1267" t="str">
            <v>LED515W</v>
          </cell>
          <cell r="E1267" t="str">
            <v>LED Fixture, 515W</v>
          </cell>
          <cell r="G1267">
            <v>1</v>
          </cell>
          <cell r="H1267">
            <v>515</v>
          </cell>
          <cell r="I1267">
            <v>515</v>
          </cell>
        </row>
        <row r="1268">
          <cell r="A1268" t="str">
            <v>LED Fixture1516</v>
          </cell>
          <cell r="B1268" t="str">
            <v>LED Fixture</v>
          </cell>
          <cell r="C1268" t="str">
            <v>FLED516</v>
          </cell>
          <cell r="D1268" t="str">
            <v>LED516W</v>
          </cell>
          <cell r="E1268" t="str">
            <v>LED Fixture, 516W</v>
          </cell>
          <cell r="G1268">
            <v>1</v>
          </cell>
          <cell r="H1268">
            <v>516</v>
          </cell>
          <cell r="I1268">
            <v>516</v>
          </cell>
        </row>
        <row r="1269">
          <cell r="A1269" t="str">
            <v>LED Fixture1517</v>
          </cell>
          <cell r="B1269" t="str">
            <v>LED Fixture</v>
          </cell>
          <cell r="C1269" t="str">
            <v>FLED517</v>
          </cell>
          <cell r="D1269" t="str">
            <v>LED517W</v>
          </cell>
          <cell r="E1269" t="str">
            <v>LED Fixture, 517W</v>
          </cell>
          <cell r="G1269">
            <v>1</v>
          </cell>
          <cell r="H1269">
            <v>517</v>
          </cell>
          <cell r="I1269">
            <v>517</v>
          </cell>
        </row>
        <row r="1270">
          <cell r="A1270" t="str">
            <v>LED Fixture1518</v>
          </cell>
          <cell r="B1270" t="str">
            <v>LED Fixture</v>
          </cell>
          <cell r="C1270" t="str">
            <v>FLED518</v>
          </cell>
          <cell r="D1270" t="str">
            <v>LED518W</v>
          </cell>
          <cell r="E1270" t="str">
            <v>LED Fixture, 518W</v>
          </cell>
          <cell r="G1270">
            <v>1</v>
          </cell>
          <cell r="H1270">
            <v>518</v>
          </cell>
          <cell r="I1270">
            <v>518</v>
          </cell>
        </row>
        <row r="1271">
          <cell r="A1271" t="str">
            <v>LED Fixture1519</v>
          </cell>
          <cell r="B1271" t="str">
            <v>LED Fixture</v>
          </cell>
          <cell r="C1271" t="str">
            <v>FLED519</v>
          </cell>
          <cell r="D1271" t="str">
            <v>LED519W</v>
          </cell>
          <cell r="E1271" t="str">
            <v>LED Fixture, 519W</v>
          </cell>
          <cell r="G1271">
            <v>1</v>
          </cell>
          <cell r="H1271">
            <v>519</v>
          </cell>
          <cell r="I1271">
            <v>519</v>
          </cell>
        </row>
        <row r="1272">
          <cell r="A1272" t="str">
            <v>LED Fixture1520</v>
          </cell>
          <cell r="B1272" t="str">
            <v>LED Fixture</v>
          </cell>
          <cell r="C1272" t="str">
            <v>FLED520</v>
          </cell>
          <cell r="D1272" t="str">
            <v>LED520W</v>
          </cell>
          <cell r="E1272" t="str">
            <v>LED Fixture, 520W</v>
          </cell>
          <cell r="G1272">
            <v>1</v>
          </cell>
          <cell r="H1272">
            <v>520</v>
          </cell>
          <cell r="I1272">
            <v>520</v>
          </cell>
        </row>
        <row r="1273">
          <cell r="A1273" t="str">
            <v>LED Fixture1521</v>
          </cell>
          <cell r="B1273" t="str">
            <v>LED Fixture</v>
          </cell>
          <cell r="C1273" t="str">
            <v>FLED521</v>
          </cell>
          <cell r="D1273" t="str">
            <v>LED521W</v>
          </cell>
          <cell r="E1273" t="str">
            <v>LED Fixture, 521W</v>
          </cell>
          <cell r="G1273">
            <v>1</v>
          </cell>
          <cell r="H1273">
            <v>521</v>
          </cell>
          <cell r="I1273">
            <v>521</v>
          </cell>
        </row>
        <row r="1274">
          <cell r="A1274" t="str">
            <v>LED Fixture1522</v>
          </cell>
          <cell r="B1274" t="str">
            <v>LED Fixture</v>
          </cell>
          <cell r="C1274" t="str">
            <v>FLED522</v>
          </cell>
          <cell r="D1274" t="str">
            <v>LED522W</v>
          </cell>
          <cell r="E1274" t="str">
            <v>LED Fixture, 522W</v>
          </cell>
          <cell r="G1274">
            <v>1</v>
          </cell>
          <cell r="H1274">
            <v>522</v>
          </cell>
          <cell r="I1274">
            <v>522</v>
          </cell>
        </row>
        <row r="1275">
          <cell r="A1275" t="str">
            <v>LED Fixture1523</v>
          </cell>
          <cell r="B1275" t="str">
            <v>LED Fixture</v>
          </cell>
          <cell r="C1275" t="str">
            <v>FLED523</v>
          </cell>
          <cell r="D1275" t="str">
            <v>LED523W</v>
          </cell>
          <cell r="E1275" t="str">
            <v>LED Fixture, 523W</v>
          </cell>
          <cell r="G1275">
            <v>1</v>
          </cell>
          <cell r="H1275">
            <v>523</v>
          </cell>
          <cell r="I1275">
            <v>523</v>
          </cell>
        </row>
        <row r="1276">
          <cell r="A1276" t="str">
            <v>LED Fixture1524</v>
          </cell>
          <cell r="B1276" t="str">
            <v>LED Fixture</v>
          </cell>
          <cell r="C1276" t="str">
            <v>FLED524</v>
          </cell>
          <cell r="D1276" t="str">
            <v>LED524W</v>
          </cell>
          <cell r="E1276" t="str">
            <v>LED Fixture, 524W</v>
          </cell>
          <cell r="G1276">
            <v>1</v>
          </cell>
          <cell r="H1276">
            <v>524</v>
          </cell>
          <cell r="I1276">
            <v>524</v>
          </cell>
        </row>
        <row r="1277">
          <cell r="A1277" t="str">
            <v>LED Fixture1525</v>
          </cell>
          <cell r="B1277" t="str">
            <v>LED Fixture</v>
          </cell>
          <cell r="C1277" t="str">
            <v>FLED525</v>
          </cell>
          <cell r="D1277" t="str">
            <v>LED525W</v>
          </cell>
          <cell r="E1277" t="str">
            <v>LED Fixture, 525W</v>
          </cell>
          <cell r="G1277">
            <v>1</v>
          </cell>
          <cell r="H1277">
            <v>525</v>
          </cell>
          <cell r="I1277">
            <v>525</v>
          </cell>
        </row>
        <row r="1278">
          <cell r="A1278" t="str">
            <v>LED Fixture1526</v>
          </cell>
          <cell r="B1278" t="str">
            <v>LED Fixture</v>
          </cell>
          <cell r="C1278" t="str">
            <v>FLED526</v>
          </cell>
          <cell r="D1278" t="str">
            <v>LED526W</v>
          </cell>
          <cell r="E1278" t="str">
            <v>LED Fixture, 526W</v>
          </cell>
          <cell r="G1278">
            <v>1</v>
          </cell>
          <cell r="H1278">
            <v>526</v>
          </cell>
          <cell r="I1278">
            <v>526</v>
          </cell>
        </row>
        <row r="1279">
          <cell r="A1279" t="str">
            <v>LED Fixture1527</v>
          </cell>
          <cell r="B1279" t="str">
            <v>LED Fixture</v>
          </cell>
          <cell r="C1279" t="str">
            <v>FLED527</v>
          </cell>
          <cell r="D1279" t="str">
            <v>LED527W</v>
          </cell>
          <cell r="E1279" t="str">
            <v>LED Fixture, 527W</v>
          </cell>
          <cell r="G1279">
            <v>1</v>
          </cell>
          <cell r="H1279">
            <v>527</v>
          </cell>
          <cell r="I1279">
            <v>527</v>
          </cell>
        </row>
        <row r="1280">
          <cell r="A1280" t="str">
            <v>LED Fixture1528</v>
          </cell>
          <cell r="B1280" t="str">
            <v>LED Fixture</v>
          </cell>
          <cell r="C1280" t="str">
            <v>FLED528</v>
          </cell>
          <cell r="D1280" t="str">
            <v>LED528W</v>
          </cell>
          <cell r="E1280" t="str">
            <v>LED Fixture, 528W</v>
          </cell>
          <cell r="G1280">
            <v>1</v>
          </cell>
          <cell r="H1280">
            <v>528</v>
          </cell>
          <cell r="I1280">
            <v>528</v>
          </cell>
        </row>
        <row r="1281">
          <cell r="A1281" t="str">
            <v>LED Fixture1529</v>
          </cell>
          <cell r="B1281" t="str">
            <v>LED Fixture</v>
          </cell>
          <cell r="C1281" t="str">
            <v>FLED529</v>
          </cell>
          <cell r="D1281" t="str">
            <v>LED529W</v>
          </cell>
          <cell r="E1281" t="str">
            <v>LED Fixture, 529W</v>
          </cell>
          <cell r="G1281">
            <v>1</v>
          </cell>
          <cell r="H1281">
            <v>529</v>
          </cell>
          <cell r="I1281">
            <v>529</v>
          </cell>
        </row>
        <row r="1282">
          <cell r="A1282" t="str">
            <v>LED Fixture1530</v>
          </cell>
          <cell r="B1282" t="str">
            <v>LED Fixture</v>
          </cell>
          <cell r="C1282" t="str">
            <v>FLED530</v>
          </cell>
          <cell r="D1282" t="str">
            <v>LED530W</v>
          </cell>
          <cell r="E1282" t="str">
            <v>LED Fixture, 530W</v>
          </cell>
          <cell r="G1282">
            <v>1</v>
          </cell>
          <cell r="H1282">
            <v>530</v>
          </cell>
          <cell r="I1282">
            <v>530</v>
          </cell>
        </row>
        <row r="1283">
          <cell r="A1283" t="str">
            <v>LED Fixture1531</v>
          </cell>
          <cell r="B1283" t="str">
            <v>LED Fixture</v>
          </cell>
          <cell r="C1283" t="str">
            <v>FLED531</v>
          </cell>
          <cell r="D1283" t="str">
            <v>LED531W</v>
          </cell>
          <cell r="E1283" t="str">
            <v>LED Fixture, 531W</v>
          </cell>
          <cell r="G1283">
            <v>1</v>
          </cell>
          <cell r="H1283">
            <v>531</v>
          </cell>
          <cell r="I1283">
            <v>531</v>
          </cell>
        </row>
        <row r="1284">
          <cell r="A1284" t="str">
            <v>LED Fixture1532</v>
          </cell>
          <cell r="B1284" t="str">
            <v>LED Fixture</v>
          </cell>
          <cell r="C1284" t="str">
            <v>FLED532</v>
          </cell>
          <cell r="D1284" t="str">
            <v>LED532W</v>
          </cell>
          <cell r="E1284" t="str">
            <v>LED Fixture, 532W</v>
          </cell>
          <cell r="G1284">
            <v>1</v>
          </cell>
          <cell r="H1284">
            <v>532</v>
          </cell>
          <cell r="I1284">
            <v>532</v>
          </cell>
        </row>
        <row r="1285">
          <cell r="A1285" t="str">
            <v>LED Fixture1533</v>
          </cell>
          <cell r="B1285" t="str">
            <v>LED Fixture</v>
          </cell>
          <cell r="C1285" t="str">
            <v>FLED533</v>
          </cell>
          <cell r="D1285" t="str">
            <v>LED533W</v>
          </cell>
          <cell r="E1285" t="str">
            <v>LED Fixture, 533W</v>
          </cell>
          <cell r="G1285">
            <v>1</v>
          </cell>
          <cell r="H1285">
            <v>533</v>
          </cell>
          <cell r="I1285">
            <v>533</v>
          </cell>
        </row>
        <row r="1286">
          <cell r="A1286" t="str">
            <v>LED Fixture1534</v>
          </cell>
          <cell r="B1286" t="str">
            <v>LED Fixture</v>
          </cell>
          <cell r="C1286" t="str">
            <v>FLED534</v>
          </cell>
          <cell r="D1286" t="str">
            <v>LED534W</v>
          </cell>
          <cell r="E1286" t="str">
            <v>LED Fixture, 534W</v>
          </cell>
          <cell r="G1286">
            <v>1</v>
          </cell>
          <cell r="H1286">
            <v>534</v>
          </cell>
          <cell r="I1286">
            <v>534</v>
          </cell>
        </row>
        <row r="1287">
          <cell r="A1287" t="str">
            <v>LED Fixture1535</v>
          </cell>
          <cell r="B1287" t="str">
            <v>LED Fixture</v>
          </cell>
          <cell r="C1287" t="str">
            <v>FLED535</v>
          </cell>
          <cell r="D1287" t="str">
            <v>LED535W</v>
          </cell>
          <cell r="E1287" t="str">
            <v>LED Fixture, 535W</v>
          </cell>
          <cell r="G1287">
            <v>1</v>
          </cell>
          <cell r="H1287">
            <v>535</v>
          </cell>
          <cell r="I1287">
            <v>535</v>
          </cell>
        </row>
        <row r="1288">
          <cell r="A1288" t="str">
            <v>LED Fixture1536</v>
          </cell>
          <cell r="B1288" t="str">
            <v>LED Fixture</v>
          </cell>
          <cell r="C1288" t="str">
            <v>FLED536</v>
          </cell>
          <cell r="D1288" t="str">
            <v>LED536W</v>
          </cell>
          <cell r="E1288" t="str">
            <v>LED Fixture, 536W</v>
          </cell>
          <cell r="G1288">
            <v>1</v>
          </cell>
          <cell r="H1288">
            <v>536</v>
          </cell>
          <cell r="I1288">
            <v>536</v>
          </cell>
        </row>
        <row r="1289">
          <cell r="A1289" t="str">
            <v>LED Fixture1537</v>
          </cell>
          <cell r="B1289" t="str">
            <v>LED Fixture</v>
          </cell>
          <cell r="C1289" t="str">
            <v>FLED537</v>
          </cell>
          <cell r="D1289" t="str">
            <v>LED537W</v>
          </cell>
          <cell r="E1289" t="str">
            <v>LED Fixture, 537W</v>
          </cell>
          <cell r="G1289">
            <v>1</v>
          </cell>
          <cell r="H1289">
            <v>537</v>
          </cell>
          <cell r="I1289">
            <v>537</v>
          </cell>
        </row>
        <row r="1290">
          <cell r="A1290" t="str">
            <v>LED Fixture1538</v>
          </cell>
          <cell r="B1290" t="str">
            <v>LED Fixture</v>
          </cell>
          <cell r="C1290" t="str">
            <v>FLED538</v>
          </cell>
          <cell r="D1290" t="str">
            <v>LED538W</v>
          </cell>
          <cell r="E1290" t="str">
            <v>LED Fixture, 538W</v>
          </cell>
          <cell r="G1290">
            <v>1</v>
          </cell>
          <cell r="H1290">
            <v>538</v>
          </cell>
          <cell r="I1290">
            <v>538</v>
          </cell>
        </row>
        <row r="1291">
          <cell r="A1291" t="str">
            <v>LED Fixture1539</v>
          </cell>
          <cell r="B1291" t="str">
            <v>LED Fixture</v>
          </cell>
          <cell r="C1291" t="str">
            <v>FLED539</v>
          </cell>
          <cell r="D1291" t="str">
            <v>LED539W</v>
          </cell>
          <cell r="E1291" t="str">
            <v>LED Fixture, 539W</v>
          </cell>
          <cell r="G1291">
            <v>1</v>
          </cell>
          <cell r="H1291">
            <v>539</v>
          </cell>
          <cell r="I1291">
            <v>539</v>
          </cell>
        </row>
        <row r="1292">
          <cell r="A1292" t="str">
            <v>LED Fixture1540</v>
          </cell>
          <cell r="B1292" t="str">
            <v>LED Fixture</v>
          </cell>
          <cell r="C1292" t="str">
            <v>FLED540</v>
          </cell>
          <cell r="D1292" t="str">
            <v>LED540W</v>
          </cell>
          <cell r="E1292" t="str">
            <v>LED Fixture, 540W</v>
          </cell>
          <cell r="G1292">
            <v>1</v>
          </cell>
          <cell r="H1292">
            <v>540</v>
          </cell>
          <cell r="I1292">
            <v>540</v>
          </cell>
        </row>
        <row r="1293">
          <cell r="A1293" t="str">
            <v>LED Fixture1541</v>
          </cell>
          <cell r="B1293" t="str">
            <v>LED Fixture</v>
          </cell>
          <cell r="C1293" t="str">
            <v>FLED541</v>
          </cell>
          <cell r="D1293" t="str">
            <v>LED541W</v>
          </cell>
          <cell r="E1293" t="str">
            <v>LED Fixture, 541W</v>
          </cell>
          <cell r="G1293">
            <v>1</v>
          </cell>
          <cell r="H1293">
            <v>541</v>
          </cell>
          <cell r="I1293">
            <v>541</v>
          </cell>
        </row>
        <row r="1294">
          <cell r="A1294" t="str">
            <v>LED Fixture1542</v>
          </cell>
          <cell r="B1294" t="str">
            <v>LED Fixture</v>
          </cell>
          <cell r="C1294" t="str">
            <v>FLED542</v>
          </cell>
          <cell r="D1294" t="str">
            <v>LED542W</v>
          </cell>
          <cell r="E1294" t="str">
            <v>LED Fixture, 542W</v>
          </cell>
          <cell r="G1294">
            <v>1</v>
          </cell>
          <cell r="H1294">
            <v>542</v>
          </cell>
          <cell r="I1294">
            <v>542</v>
          </cell>
        </row>
        <row r="1295">
          <cell r="A1295" t="str">
            <v>LED Fixture1543</v>
          </cell>
          <cell r="B1295" t="str">
            <v>LED Fixture</v>
          </cell>
          <cell r="C1295" t="str">
            <v>FLED543</v>
          </cell>
          <cell r="D1295" t="str">
            <v>LED543W</v>
          </cell>
          <cell r="E1295" t="str">
            <v>LED Fixture, 543W</v>
          </cell>
          <cell r="G1295">
            <v>1</v>
          </cell>
          <cell r="H1295">
            <v>543</v>
          </cell>
          <cell r="I1295">
            <v>543</v>
          </cell>
        </row>
        <row r="1296">
          <cell r="A1296" t="str">
            <v>LED Fixture1544</v>
          </cell>
          <cell r="B1296" t="str">
            <v>LED Fixture</v>
          </cell>
          <cell r="C1296" t="str">
            <v>FLED544</v>
          </cell>
          <cell r="D1296" t="str">
            <v>LED544W</v>
          </cell>
          <cell r="E1296" t="str">
            <v>LED Fixture, 544W</v>
          </cell>
          <cell r="G1296">
            <v>1</v>
          </cell>
          <cell r="H1296">
            <v>544</v>
          </cell>
          <cell r="I1296">
            <v>544</v>
          </cell>
        </row>
        <row r="1297">
          <cell r="A1297" t="str">
            <v>LED Fixture1545</v>
          </cell>
          <cell r="B1297" t="str">
            <v>LED Fixture</v>
          </cell>
          <cell r="C1297" t="str">
            <v>FLED545</v>
          </cell>
          <cell r="D1297" t="str">
            <v>LED545W</v>
          </cell>
          <cell r="E1297" t="str">
            <v>LED Fixture, 545W</v>
          </cell>
          <cell r="G1297">
            <v>1</v>
          </cell>
          <cell r="H1297">
            <v>545</v>
          </cell>
          <cell r="I1297">
            <v>545</v>
          </cell>
        </row>
        <row r="1298">
          <cell r="A1298" t="str">
            <v>LED Fixture1546</v>
          </cell>
          <cell r="B1298" t="str">
            <v>LED Fixture</v>
          </cell>
          <cell r="C1298" t="str">
            <v>FLED546</v>
          </cell>
          <cell r="D1298" t="str">
            <v>LED546W</v>
          </cell>
          <cell r="E1298" t="str">
            <v>LED Fixture, 546W</v>
          </cell>
          <cell r="G1298">
            <v>1</v>
          </cell>
          <cell r="H1298">
            <v>546</v>
          </cell>
          <cell r="I1298">
            <v>546</v>
          </cell>
        </row>
        <row r="1299">
          <cell r="A1299" t="str">
            <v>LED Fixture1547</v>
          </cell>
          <cell r="B1299" t="str">
            <v>LED Fixture</v>
          </cell>
          <cell r="C1299" t="str">
            <v>FLED547</v>
          </cell>
          <cell r="D1299" t="str">
            <v>LED547W</v>
          </cell>
          <cell r="E1299" t="str">
            <v>LED Fixture, 547W</v>
          </cell>
          <cell r="G1299">
            <v>1</v>
          </cell>
          <cell r="H1299">
            <v>547</v>
          </cell>
          <cell r="I1299">
            <v>547</v>
          </cell>
        </row>
        <row r="1300">
          <cell r="A1300" t="str">
            <v>LED Fixture1548</v>
          </cell>
          <cell r="B1300" t="str">
            <v>LED Fixture</v>
          </cell>
          <cell r="C1300" t="str">
            <v>FLED548</v>
          </cell>
          <cell r="D1300" t="str">
            <v>LED548W</v>
          </cell>
          <cell r="E1300" t="str">
            <v>LED Fixture, 548W</v>
          </cell>
          <cell r="G1300">
            <v>1</v>
          </cell>
          <cell r="H1300">
            <v>548</v>
          </cell>
          <cell r="I1300">
            <v>548</v>
          </cell>
        </row>
        <row r="1301">
          <cell r="A1301" t="str">
            <v>LED Fixture1549</v>
          </cell>
          <cell r="B1301" t="str">
            <v>LED Fixture</v>
          </cell>
          <cell r="C1301" t="str">
            <v>FLED549</v>
          </cell>
          <cell r="D1301" t="str">
            <v>LED549W</v>
          </cell>
          <cell r="E1301" t="str">
            <v>LED Fixture, 549W</v>
          </cell>
          <cell r="G1301">
            <v>1</v>
          </cell>
          <cell r="H1301">
            <v>549</v>
          </cell>
          <cell r="I1301">
            <v>549</v>
          </cell>
        </row>
        <row r="1302">
          <cell r="A1302" t="str">
            <v>LED Fixture1550</v>
          </cell>
          <cell r="B1302" t="str">
            <v>LED Fixture</v>
          </cell>
          <cell r="C1302" t="str">
            <v>FLED550</v>
          </cell>
          <cell r="D1302" t="str">
            <v>LED550W</v>
          </cell>
          <cell r="E1302" t="str">
            <v>LED Fixture, 550W</v>
          </cell>
          <cell r="G1302">
            <v>1</v>
          </cell>
          <cell r="H1302">
            <v>550</v>
          </cell>
          <cell r="I1302">
            <v>550</v>
          </cell>
        </row>
        <row r="1303">
          <cell r="A1303" t="str">
            <v>LED Fixture1551</v>
          </cell>
          <cell r="B1303" t="str">
            <v>LED Fixture</v>
          </cell>
          <cell r="C1303" t="str">
            <v>FLED551</v>
          </cell>
          <cell r="D1303" t="str">
            <v>LED551W</v>
          </cell>
          <cell r="E1303" t="str">
            <v>LED Fixture, 551W</v>
          </cell>
          <cell r="G1303">
            <v>1</v>
          </cell>
          <cell r="H1303">
            <v>551</v>
          </cell>
          <cell r="I1303">
            <v>551</v>
          </cell>
        </row>
        <row r="1304">
          <cell r="A1304" t="str">
            <v>LED Fixture1552</v>
          </cell>
          <cell r="B1304" t="str">
            <v>LED Fixture</v>
          </cell>
          <cell r="C1304" t="str">
            <v>FLED552</v>
          </cell>
          <cell r="D1304" t="str">
            <v>LED552W</v>
          </cell>
          <cell r="E1304" t="str">
            <v>LED Fixture, 552W</v>
          </cell>
          <cell r="G1304">
            <v>1</v>
          </cell>
          <cell r="H1304">
            <v>552</v>
          </cell>
          <cell r="I1304">
            <v>552</v>
          </cell>
        </row>
        <row r="1305">
          <cell r="A1305" t="str">
            <v>LED Fixture1553</v>
          </cell>
          <cell r="B1305" t="str">
            <v>LED Fixture</v>
          </cell>
          <cell r="C1305" t="str">
            <v>FLED553</v>
          </cell>
          <cell r="D1305" t="str">
            <v>LED553W</v>
          </cell>
          <cell r="E1305" t="str">
            <v>LED Fixture, 553W</v>
          </cell>
          <cell r="G1305">
            <v>1</v>
          </cell>
          <cell r="H1305">
            <v>553</v>
          </cell>
          <cell r="I1305">
            <v>553</v>
          </cell>
        </row>
        <row r="1306">
          <cell r="A1306" t="str">
            <v>LED Fixture1554</v>
          </cell>
          <cell r="B1306" t="str">
            <v>LED Fixture</v>
          </cell>
          <cell r="C1306" t="str">
            <v>FLED554</v>
          </cell>
          <cell r="D1306" t="str">
            <v>LED554W</v>
          </cell>
          <cell r="E1306" t="str">
            <v>LED Fixture, 554W</v>
          </cell>
          <cell r="G1306">
            <v>1</v>
          </cell>
          <cell r="H1306">
            <v>554</v>
          </cell>
          <cell r="I1306">
            <v>554</v>
          </cell>
        </row>
        <row r="1307">
          <cell r="A1307" t="str">
            <v>LED Fixture1555</v>
          </cell>
          <cell r="B1307" t="str">
            <v>LED Fixture</v>
          </cell>
          <cell r="C1307" t="str">
            <v>FLED555</v>
          </cell>
          <cell r="D1307" t="str">
            <v>LED555W</v>
          </cell>
          <cell r="E1307" t="str">
            <v>LED Fixture, 555W</v>
          </cell>
          <cell r="G1307">
            <v>1</v>
          </cell>
          <cell r="H1307">
            <v>555</v>
          </cell>
          <cell r="I1307">
            <v>555</v>
          </cell>
        </row>
        <row r="1308">
          <cell r="A1308" t="str">
            <v>LED Fixture1556</v>
          </cell>
          <cell r="B1308" t="str">
            <v>LED Fixture</v>
          </cell>
          <cell r="C1308" t="str">
            <v>FLED556</v>
          </cell>
          <cell r="D1308" t="str">
            <v>LED556W</v>
          </cell>
          <cell r="E1308" t="str">
            <v>LED Fixture, 556W</v>
          </cell>
          <cell r="G1308">
            <v>1</v>
          </cell>
          <cell r="H1308">
            <v>556</v>
          </cell>
          <cell r="I1308">
            <v>556</v>
          </cell>
        </row>
        <row r="1309">
          <cell r="A1309" t="str">
            <v>LED Fixture1557</v>
          </cell>
          <cell r="B1309" t="str">
            <v>LED Fixture</v>
          </cell>
          <cell r="C1309" t="str">
            <v>FLED557</v>
          </cell>
          <cell r="D1309" t="str">
            <v>LED557W</v>
          </cell>
          <cell r="E1309" t="str">
            <v>LED Fixture, 557W</v>
          </cell>
          <cell r="G1309">
            <v>1</v>
          </cell>
          <cell r="H1309">
            <v>557</v>
          </cell>
          <cell r="I1309">
            <v>557</v>
          </cell>
        </row>
        <row r="1310">
          <cell r="A1310" t="str">
            <v>LED Fixture1558</v>
          </cell>
          <cell r="B1310" t="str">
            <v>LED Fixture</v>
          </cell>
          <cell r="C1310" t="str">
            <v>FLED558</v>
          </cell>
          <cell r="D1310" t="str">
            <v>LED558W</v>
          </cell>
          <cell r="E1310" t="str">
            <v>LED Fixture, 558W</v>
          </cell>
          <cell r="G1310">
            <v>1</v>
          </cell>
          <cell r="H1310">
            <v>558</v>
          </cell>
          <cell r="I1310">
            <v>558</v>
          </cell>
        </row>
        <row r="1311">
          <cell r="A1311" t="str">
            <v>LED Fixture1559</v>
          </cell>
          <cell r="B1311" t="str">
            <v>LED Fixture</v>
          </cell>
          <cell r="C1311" t="str">
            <v>FLED559</v>
          </cell>
          <cell r="D1311" t="str">
            <v>LED559W</v>
          </cell>
          <cell r="E1311" t="str">
            <v>LED Fixture, 559W</v>
          </cell>
          <cell r="G1311">
            <v>1</v>
          </cell>
          <cell r="H1311">
            <v>559</v>
          </cell>
          <cell r="I1311">
            <v>559</v>
          </cell>
        </row>
        <row r="1312">
          <cell r="A1312" t="str">
            <v>LED Fixture1560</v>
          </cell>
          <cell r="B1312" t="str">
            <v>LED Fixture</v>
          </cell>
          <cell r="C1312" t="str">
            <v>FLED560</v>
          </cell>
          <cell r="D1312" t="str">
            <v>LED560W</v>
          </cell>
          <cell r="E1312" t="str">
            <v>LED Fixture, 560W</v>
          </cell>
          <cell r="G1312">
            <v>1</v>
          </cell>
          <cell r="H1312">
            <v>560</v>
          </cell>
          <cell r="I1312">
            <v>560</v>
          </cell>
        </row>
        <row r="1313">
          <cell r="A1313" t="str">
            <v>LED Fixture1561</v>
          </cell>
          <cell r="B1313" t="str">
            <v>LED Fixture</v>
          </cell>
          <cell r="C1313" t="str">
            <v>FLED561</v>
          </cell>
          <cell r="D1313" t="str">
            <v>LED561W</v>
          </cell>
          <cell r="E1313" t="str">
            <v>LED Fixture, 561W</v>
          </cell>
          <cell r="G1313">
            <v>1</v>
          </cell>
          <cell r="H1313">
            <v>561</v>
          </cell>
          <cell r="I1313">
            <v>561</v>
          </cell>
        </row>
        <row r="1314">
          <cell r="A1314" t="str">
            <v>LED Fixture1562</v>
          </cell>
          <cell r="B1314" t="str">
            <v>LED Fixture</v>
          </cell>
          <cell r="C1314" t="str">
            <v>FLED562</v>
          </cell>
          <cell r="D1314" t="str">
            <v>LED562W</v>
          </cell>
          <cell r="E1314" t="str">
            <v>LED Fixture, 562W</v>
          </cell>
          <cell r="G1314">
            <v>1</v>
          </cell>
          <cell r="H1314">
            <v>562</v>
          </cell>
          <cell r="I1314">
            <v>562</v>
          </cell>
        </row>
        <row r="1315">
          <cell r="A1315" t="str">
            <v>LED Fixture1563</v>
          </cell>
          <cell r="B1315" t="str">
            <v>LED Fixture</v>
          </cell>
          <cell r="C1315" t="str">
            <v>FLED563</v>
          </cell>
          <cell r="D1315" t="str">
            <v>LED563W</v>
          </cell>
          <cell r="E1315" t="str">
            <v>LED Fixture, 563W</v>
          </cell>
          <cell r="G1315">
            <v>1</v>
          </cell>
          <cell r="H1315">
            <v>563</v>
          </cell>
          <cell r="I1315">
            <v>563</v>
          </cell>
        </row>
        <row r="1316">
          <cell r="A1316" t="str">
            <v>LED Fixture1564</v>
          </cell>
          <cell r="B1316" t="str">
            <v>LED Fixture</v>
          </cell>
          <cell r="C1316" t="str">
            <v>FLED564</v>
          </cell>
          <cell r="D1316" t="str">
            <v>LED564W</v>
          </cell>
          <cell r="E1316" t="str">
            <v>LED Fixture, 564W</v>
          </cell>
          <cell r="G1316">
            <v>1</v>
          </cell>
          <cell r="H1316">
            <v>564</v>
          </cell>
          <cell r="I1316">
            <v>564</v>
          </cell>
        </row>
        <row r="1317">
          <cell r="A1317" t="str">
            <v>LED Fixture1565</v>
          </cell>
          <cell r="B1317" t="str">
            <v>LED Fixture</v>
          </cell>
          <cell r="C1317" t="str">
            <v>FLED565</v>
          </cell>
          <cell r="D1317" t="str">
            <v>LED565W</v>
          </cell>
          <cell r="E1317" t="str">
            <v>LED Fixture, 565W</v>
          </cell>
          <cell r="G1317">
            <v>1</v>
          </cell>
          <cell r="H1317">
            <v>565</v>
          </cell>
          <cell r="I1317">
            <v>565</v>
          </cell>
        </row>
        <row r="1318">
          <cell r="A1318" t="str">
            <v>LED Fixture1566</v>
          </cell>
          <cell r="B1318" t="str">
            <v>LED Fixture</v>
          </cell>
          <cell r="C1318" t="str">
            <v>FLED566</v>
          </cell>
          <cell r="D1318" t="str">
            <v>LED566W</v>
          </cell>
          <cell r="E1318" t="str">
            <v>LED Fixture, 566W</v>
          </cell>
          <cell r="G1318">
            <v>1</v>
          </cell>
          <cell r="H1318">
            <v>566</v>
          </cell>
          <cell r="I1318">
            <v>566</v>
          </cell>
        </row>
        <row r="1319">
          <cell r="A1319" t="str">
            <v>LED Fixture1567</v>
          </cell>
          <cell r="B1319" t="str">
            <v>LED Fixture</v>
          </cell>
          <cell r="C1319" t="str">
            <v>FLED567</v>
          </cell>
          <cell r="D1319" t="str">
            <v>LED567W</v>
          </cell>
          <cell r="E1319" t="str">
            <v>LED Fixture, 567W</v>
          </cell>
          <cell r="G1319">
            <v>1</v>
          </cell>
          <cell r="H1319">
            <v>567</v>
          </cell>
          <cell r="I1319">
            <v>567</v>
          </cell>
        </row>
        <row r="1320">
          <cell r="A1320" t="str">
            <v>LED Fixture1568</v>
          </cell>
          <cell r="B1320" t="str">
            <v>LED Fixture</v>
          </cell>
          <cell r="C1320" t="str">
            <v>FLED568</v>
          </cell>
          <cell r="D1320" t="str">
            <v>LED568W</v>
          </cell>
          <cell r="E1320" t="str">
            <v>LED Fixture, 568W</v>
          </cell>
          <cell r="G1320">
            <v>1</v>
          </cell>
          <cell r="H1320">
            <v>568</v>
          </cell>
          <cell r="I1320">
            <v>568</v>
          </cell>
        </row>
        <row r="1321">
          <cell r="A1321" t="str">
            <v>LED Fixture1569</v>
          </cell>
          <cell r="B1321" t="str">
            <v>LED Fixture</v>
          </cell>
          <cell r="C1321" t="str">
            <v>FLED569</v>
          </cell>
          <cell r="D1321" t="str">
            <v>LED569W</v>
          </cell>
          <cell r="E1321" t="str">
            <v>LED Fixture, 569W</v>
          </cell>
          <cell r="G1321">
            <v>1</v>
          </cell>
          <cell r="H1321">
            <v>569</v>
          </cell>
          <cell r="I1321">
            <v>569</v>
          </cell>
        </row>
        <row r="1322">
          <cell r="A1322" t="str">
            <v>LED Fixture1570</v>
          </cell>
          <cell r="B1322" t="str">
            <v>LED Fixture</v>
          </cell>
          <cell r="C1322" t="str">
            <v>FLED570</v>
          </cell>
          <cell r="D1322" t="str">
            <v>LED570W</v>
          </cell>
          <cell r="E1322" t="str">
            <v>LED Fixture, 570W</v>
          </cell>
          <cell r="G1322">
            <v>1</v>
          </cell>
          <cell r="H1322">
            <v>570</v>
          </cell>
          <cell r="I1322">
            <v>570</v>
          </cell>
        </row>
        <row r="1323">
          <cell r="A1323" t="str">
            <v>LED Fixture1571</v>
          </cell>
          <cell r="B1323" t="str">
            <v>LED Fixture</v>
          </cell>
          <cell r="C1323" t="str">
            <v>FLED571</v>
          </cell>
          <cell r="D1323" t="str">
            <v>LED571W</v>
          </cell>
          <cell r="E1323" t="str">
            <v>LED Fixture, 571W</v>
          </cell>
          <cell r="G1323">
            <v>1</v>
          </cell>
          <cell r="H1323">
            <v>571</v>
          </cell>
          <cell r="I1323">
            <v>571</v>
          </cell>
        </row>
        <row r="1324">
          <cell r="A1324" t="str">
            <v>LED Fixture1572</v>
          </cell>
          <cell r="B1324" t="str">
            <v>LED Fixture</v>
          </cell>
          <cell r="C1324" t="str">
            <v>FLED572</v>
          </cell>
          <cell r="D1324" t="str">
            <v>LED572W</v>
          </cell>
          <cell r="E1324" t="str">
            <v>LED Fixture, 572W</v>
          </cell>
          <cell r="G1324">
            <v>1</v>
          </cell>
          <cell r="H1324">
            <v>572</v>
          </cell>
          <cell r="I1324">
            <v>572</v>
          </cell>
        </row>
        <row r="1325">
          <cell r="A1325" t="str">
            <v>LED Fixture1573</v>
          </cell>
          <cell r="B1325" t="str">
            <v>LED Fixture</v>
          </cell>
          <cell r="C1325" t="str">
            <v>FLED573</v>
          </cell>
          <cell r="D1325" t="str">
            <v>LED573W</v>
          </cell>
          <cell r="E1325" t="str">
            <v>LED Fixture, 573W</v>
          </cell>
          <cell r="G1325">
            <v>1</v>
          </cell>
          <cell r="H1325">
            <v>573</v>
          </cell>
          <cell r="I1325">
            <v>573</v>
          </cell>
        </row>
        <row r="1326">
          <cell r="A1326" t="str">
            <v>LED Fixture1574</v>
          </cell>
          <cell r="B1326" t="str">
            <v>LED Fixture</v>
          </cell>
          <cell r="C1326" t="str">
            <v>FLED574</v>
          </cell>
          <cell r="D1326" t="str">
            <v>LED574W</v>
          </cell>
          <cell r="E1326" t="str">
            <v>LED Fixture, 574W</v>
          </cell>
          <cell r="G1326">
            <v>1</v>
          </cell>
          <cell r="H1326">
            <v>574</v>
          </cell>
          <cell r="I1326">
            <v>574</v>
          </cell>
        </row>
        <row r="1327">
          <cell r="A1327" t="str">
            <v>LED Fixture1575</v>
          </cell>
          <cell r="B1327" t="str">
            <v>LED Fixture</v>
          </cell>
          <cell r="C1327" t="str">
            <v>FLED575</v>
          </cell>
          <cell r="D1327" t="str">
            <v>LED575W</v>
          </cell>
          <cell r="E1327" t="str">
            <v>LED Fixture, 575W</v>
          </cell>
          <cell r="G1327">
            <v>1</v>
          </cell>
          <cell r="H1327">
            <v>575</v>
          </cell>
          <cell r="I1327">
            <v>575</v>
          </cell>
        </row>
        <row r="1328">
          <cell r="A1328" t="str">
            <v>LED Fixture1576</v>
          </cell>
          <cell r="B1328" t="str">
            <v>LED Fixture</v>
          </cell>
          <cell r="C1328" t="str">
            <v>FLED576</v>
          </cell>
          <cell r="D1328" t="str">
            <v>LED576W</v>
          </cell>
          <cell r="E1328" t="str">
            <v>LED Fixture, 576W</v>
          </cell>
          <cell r="G1328">
            <v>1</v>
          </cell>
          <cell r="H1328">
            <v>576</v>
          </cell>
          <cell r="I1328">
            <v>576</v>
          </cell>
        </row>
        <row r="1329">
          <cell r="A1329" t="str">
            <v>LED Fixture1577</v>
          </cell>
          <cell r="B1329" t="str">
            <v>LED Fixture</v>
          </cell>
          <cell r="C1329" t="str">
            <v>FLED577</v>
          </cell>
          <cell r="D1329" t="str">
            <v>LED577W</v>
          </cell>
          <cell r="E1329" t="str">
            <v>LED Fixture, 577W</v>
          </cell>
          <cell r="G1329">
            <v>1</v>
          </cell>
          <cell r="H1329">
            <v>577</v>
          </cell>
          <cell r="I1329">
            <v>577</v>
          </cell>
        </row>
        <row r="1330">
          <cell r="A1330" t="str">
            <v>LED Fixture1578</v>
          </cell>
          <cell r="B1330" t="str">
            <v>LED Fixture</v>
          </cell>
          <cell r="C1330" t="str">
            <v>FLED578</v>
          </cell>
          <cell r="D1330" t="str">
            <v>LED578W</v>
          </cell>
          <cell r="E1330" t="str">
            <v>LED Fixture, 578W</v>
          </cell>
          <cell r="G1330">
            <v>1</v>
          </cell>
          <cell r="H1330">
            <v>578</v>
          </cell>
          <cell r="I1330">
            <v>578</v>
          </cell>
        </row>
        <row r="1331">
          <cell r="A1331" t="str">
            <v>LED Fixture1579</v>
          </cell>
          <cell r="B1331" t="str">
            <v>LED Fixture</v>
          </cell>
          <cell r="C1331" t="str">
            <v>FLED579</v>
          </cell>
          <cell r="D1331" t="str">
            <v>LED579W</v>
          </cell>
          <cell r="E1331" t="str">
            <v>LED Fixture, 579W</v>
          </cell>
          <cell r="G1331">
            <v>1</v>
          </cell>
          <cell r="H1331">
            <v>579</v>
          </cell>
          <cell r="I1331">
            <v>579</v>
          </cell>
        </row>
        <row r="1332">
          <cell r="A1332" t="str">
            <v>LED Fixture1580</v>
          </cell>
          <cell r="B1332" t="str">
            <v>LED Fixture</v>
          </cell>
          <cell r="C1332" t="str">
            <v>FLED580</v>
          </cell>
          <cell r="D1332" t="str">
            <v>LED580W</v>
          </cell>
          <cell r="E1332" t="str">
            <v>LED Fixture, 580W</v>
          </cell>
          <cell r="G1332">
            <v>1</v>
          </cell>
          <cell r="H1332">
            <v>580</v>
          </cell>
          <cell r="I1332">
            <v>580</v>
          </cell>
        </row>
        <row r="1333">
          <cell r="A1333" t="str">
            <v>LED Fixture1581</v>
          </cell>
          <cell r="B1333" t="str">
            <v>LED Fixture</v>
          </cell>
          <cell r="C1333" t="str">
            <v>FLED581</v>
          </cell>
          <cell r="D1333" t="str">
            <v>LED581W</v>
          </cell>
          <cell r="E1333" t="str">
            <v>LED Fixture, 581W</v>
          </cell>
          <cell r="G1333">
            <v>1</v>
          </cell>
          <cell r="H1333">
            <v>581</v>
          </cell>
          <cell r="I1333">
            <v>581</v>
          </cell>
        </row>
        <row r="1334">
          <cell r="A1334" t="str">
            <v>LED Fixture1582</v>
          </cell>
          <cell r="B1334" t="str">
            <v>LED Fixture</v>
          </cell>
          <cell r="C1334" t="str">
            <v>FLED582</v>
          </cell>
          <cell r="D1334" t="str">
            <v>LED582W</v>
          </cell>
          <cell r="E1334" t="str">
            <v>LED Fixture, 582W</v>
          </cell>
          <cell r="G1334">
            <v>1</v>
          </cell>
          <cell r="H1334">
            <v>582</v>
          </cell>
          <cell r="I1334">
            <v>582</v>
          </cell>
        </row>
        <row r="1335">
          <cell r="A1335" t="str">
            <v>LED Fixture1583</v>
          </cell>
          <cell r="B1335" t="str">
            <v>LED Fixture</v>
          </cell>
          <cell r="C1335" t="str">
            <v>FLED583</v>
          </cell>
          <cell r="D1335" t="str">
            <v>LED583W</v>
          </cell>
          <cell r="E1335" t="str">
            <v>LED Fixture, 583W</v>
          </cell>
          <cell r="G1335">
            <v>1</v>
          </cell>
          <cell r="H1335">
            <v>583</v>
          </cell>
          <cell r="I1335">
            <v>583</v>
          </cell>
        </row>
        <row r="1336">
          <cell r="A1336" t="str">
            <v>LED Fixture1584</v>
          </cell>
          <cell r="B1336" t="str">
            <v>LED Fixture</v>
          </cell>
          <cell r="C1336" t="str">
            <v>FLED584</v>
          </cell>
          <cell r="D1336" t="str">
            <v>LED584W</v>
          </cell>
          <cell r="E1336" t="str">
            <v>LED Fixture, 584W</v>
          </cell>
          <cell r="G1336">
            <v>1</v>
          </cell>
          <cell r="H1336">
            <v>584</v>
          </cell>
          <cell r="I1336">
            <v>584</v>
          </cell>
        </row>
        <row r="1337">
          <cell r="A1337" t="str">
            <v>LED Fixture1585</v>
          </cell>
          <cell r="B1337" t="str">
            <v>LED Fixture</v>
          </cell>
          <cell r="C1337" t="str">
            <v>FLED585</v>
          </cell>
          <cell r="D1337" t="str">
            <v>LED585W</v>
          </cell>
          <cell r="E1337" t="str">
            <v>LED Fixture, 585W</v>
          </cell>
          <cell r="G1337">
            <v>1</v>
          </cell>
          <cell r="H1337">
            <v>585</v>
          </cell>
          <cell r="I1337">
            <v>585</v>
          </cell>
        </row>
        <row r="1338">
          <cell r="A1338" t="str">
            <v>LED Fixture1586</v>
          </cell>
          <cell r="B1338" t="str">
            <v>LED Fixture</v>
          </cell>
          <cell r="C1338" t="str">
            <v>FLED586</v>
          </cell>
          <cell r="D1338" t="str">
            <v>LED586W</v>
          </cell>
          <cell r="E1338" t="str">
            <v>LED Fixture, 586W</v>
          </cell>
          <cell r="G1338">
            <v>1</v>
          </cell>
          <cell r="H1338">
            <v>586</v>
          </cell>
          <cell r="I1338">
            <v>586</v>
          </cell>
        </row>
        <row r="1339">
          <cell r="A1339" t="str">
            <v>LED Fixture1587</v>
          </cell>
          <cell r="B1339" t="str">
            <v>LED Fixture</v>
          </cell>
          <cell r="C1339" t="str">
            <v>FLED587</v>
          </cell>
          <cell r="D1339" t="str">
            <v>LED587W</v>
          </cell>
          <cell r="E1339" t="str">
            <v>LED Fixture, 587W</v>
          </cell>
          <cell r="G1339">
            <v>1</v>
          </cell>
          <cell r="H1339">
            <v>587</v>
          </cell>
          <cell r="I1339">
            <v>587</v>
          </cell>
        </row>
        <row r="1340">
          <cell r="A1340" t="str">
            <v>LED Fixture1588</v>
          </cell>
          <cell r="B1340" t="str">
            <v>LED Fixture</v>
          </cell>
          <cell r="C1340" t="str">
            <v>FLED588</v>
          </cell>
          <cell r="D1340" t="str">
            <v>LED588W</v>
          </cell>
          <cell r="E1340" t="str">
            <v>LED Fixture, 588W</v>
          </cell>
          <cell r="G1340">
            <v>1</v>
          </cell>
          <cell r="H1340">
            <v>588</v>
          </cell>
          <cell r="I1340">
            <v>588</v>
          </cell>
        </row>
        <row r="1341">
          <cell r="A1341" t="str">
            <v>LED Fixture1589</v>
          </cell>
          <cell r="B1341" t="str">
            <v>LED Fixture</v>
          </cell>
          <cell r="C1341" t="str">
            <v>FLED589</v>
          </cell>
          <cell r="D1341" t="str">
            <v>LED589W</v>
          </cell>
          <cell r="E1341" t="str">
            <v>LED Fixture, 589W</v>
          </cell>
          <cell r="G1341">
            <v>1</v>
          </cell>
          <cell r="H1341">
            <v>589</v>
          </cell>
          <cell r="I1341">
            <v>589</v>
          </cell>
        </row>
        <row r="1342">
          <cell r="A1342" t="str">
            <v>LED Fixture1590</v>
          </cell>
          <cell r="B1342" t="str">
            <v>LED Fixture</v>
          </cell>
          <cell r="C1342" t="str">
            <v>FLED590</v>
          </cell>
          <cell r="D1342" t="str">
            <v>LED590W</v>
          </cell>
          <cell r="E1342" t="str">
            <v>LED Fixture, 590W</v>
          </cell>
          <cell r="G1342">
            <v>1</v>
          </cell>
          <cell r="H1342">
            <v>590</v>
          </cell>
          <cell r="I1342">
            <v>590</v>
          </cell>
        </row>
        <row r="1343">
          <cell r="A1343" t="str">
            <v>LED Fixture1591</v>
          </cell>
          <cell r="B1343" t="str">
            <v>LED Fixture</v>
          </cell>
          <cell r="C1343" t="str">
            <v>FLED591</v>
          </cell>
          <cell r="D1343" t="str">
            <v>LED591W</v>
          </cell>
          <cell r="E1343" t="str">
            <v>LED Fixture, 591W</v>
          </cell>
          <cell r="G1343">
            <v>1</v>
          </cell>
          <cell r="H1343">
            <v>591</v>
          </cell>
          <cell r="I1343">
            <v>591</v>
          </cell>
        </row>
        <row r="1344">
          <cell r="A1344" t="str">
            <v>LED Fixture1592</v>
          </cell>
          <cell r="B1344" t="str">
            <v>LED Fixture</v>
          </cell>
          <cell r="C1344" t="str">
            <v>FLED592</v>
          </cell>
          <cell r="D1344" t="str">
            <v>LED592W</v>
          </cell>
          <cell r="E1344" t="str">
            <v>LED Fixture, 592W</v>
          </cell>
          <cell r="G1344">
            <v>1</v>
          </cell>
          <cell r="H1344">
            <v>592</v>
          </cell>
          <cell r="I1344">
            <v>592</v>
          </cell>
        </row>
        <row r="1345">
          <cell r="A1345" t="str">
            <v>LED Fixture1593</v>
          </cell>
          <cell r="B1345" t="str">
            <v>LED Fixture</v>
          </cell>
          <cell r="C1345" t="str">
            <v>FLED593</v>
          </cell>
          <cell r="D1345" t="str">
            <v>LED593W</v>
          </cell>
          <cell r="E1345" t="str">
            <v>LED Fixture, 593W</v>
          </cell>
          <cell r="G1345">
            <v>1</v>
          </cell>
          <cell r="H1345">
            <v>593</v>
          </cell>
          <cell r="I1345">
            <v>593</v>
          </cell>
        </row>
        <row r="1346">
          <cell r="A1346" t="str">
            <v>LED Fixture1594</v>
          </cell>
          <cell r="B1346" t="str">
            <v>LED Fixture</v>
          </cell>
          <cell r="C1346" t="str">
            <v>FLED594</v>
          </cell>
          <cell r="D1346" t="str">
            <v>LED594W</v>
          </cell>
          <cell r="E1346" t="str">
            <v>LED Fixture, 594W</v>
          </cell>
          <cell r="G1346">
            <v>1</v>
          </cell>
          <cell r="H1346">
            <v>594</v>
          </cell>
          <cell r="I1346">
            <v>594</v>
          </cell>
        </row>
        <row r="1347">
          <cell r="A1347" t="str">
            <v>LED Fixture1595</v>
          </cell>
          <cell r="B1347" t="str">
            <v>LED Fixture</v>
          </cell>
          <cell r="C1347" t="str">
            <v>FLED595</v>
          </cell>
          <cell r="D1347" t="str">
            <v>LED595W</v>
          </cell>
          <cell r="E1347" t="str">
            <v>LED Fixture, 595W</v>
          </cell>
          <cell r="G1347">
            <v>1</v>
          </cell>
          <cell r="H1347">
            <v>595</v>
          </cell>
          <cell r="I1347">
            <v>595</v>
          </cell>
        </row>
        <row r="1348">
          <cell r="A1348" t="str">
            <v>LED Fixture1596</v>
          </cell>
          <cell r="B1348" t="str">
            <v>LED Fixture</v>
          </cell>
          <cell r="C1348" t="str">
            <v>FLED596</v>
          </cell>
          <cell r="D1348" t="str">
            <v>LED596W</v>
          </cell>
          <cell r="E1348" t="str">
            <v>LED Fixture, 596W</v>
          </cell>
          <cell r="G1348">
            <v>1</v>
          </cell>
          <cell r="H1348">
            <v>596</v>
          </cell>
          <cell r="I1348">
            <v>596</v>
          </cell>
        </row>
        <row r="1349">
          <cell r="A1349" t="str">
            <v>LED Fixture1597</v>
          </cell>
          <cell r="B1349" t="str">
            <v>LED Fixture</v>
          </cell>
          <cell r="C1349" t="str">
            <v>FLED597</v>
          </cell>
          <cell r="D1349" t="str">
            <v>LED597W</v>
          </cell>
          <cell r="E1349" t="str">
            <v>LED Fixture, 597W</v>
          </cell>
          <cell r="G1349">
            <v>1</v>
          </cell>
          <cell r="H1349">
            <v>597</v>
          </cell>
          <cell r="I1349">
            <v>597</v>
          </cell>
        </row>
        <row r="1350">
          <cell r="A1350" t="str">
            <v>LED Fixture1598</v>
          </cell>
          <cell r="B1350" t="str">
            <v>LED Fixture</v>
          </cell>
          <cell r="C1350" t="str">
            <v>FLED598</v>
          </cell>
          <cell r="D1350" t="str">
            <v>LED598W</v>
          </cell>
          <cell r="E1350" t="str">
            <v>LED Fixture, 598W</v>
          </cell>
          <cell r="G1350">
            <v>1</v>
          </cell>
          <cell r="H1350">
            <v>598</v>
          </cell>
          <cell r="I1350">
            <v>598</v>
          </cell>
        </row>
        <row r="1351">
          <cell r="A1351" t="str">
            <v>LED Fixture1599</v>
          </cell>
          <cell r="B1351" t="str">
            <v>LED Fixture</v>
          </cell>
          <cell r="C1351" t="str">
            <v>FLED599</v>
          </cell>
          <cell r="D1351" t="str">
            <v>LED599W</v>
          </cell>
          <cell r="E1351" t="str">
            <v>LED Fixture, 599W</v>
          </cell>
          <cell r="G1351">
            <v>1</v>
          </cell>
          <cell r="H1351">
            <v>599</v>
          </cell>
          <cell r="I1351">
            <v>599</v>
          </cell>
        </row>
        <row r="1352">
          <cell r="A1352" t="str">
            <v>LED Fixture1600</v>
          </cell>
          <cell r="B1352" t="str">
            <v>LED Fixture</v>
          </cell>
          <cell r="C1352" t="str">
            <v>FLED600</v>
          </cell>
          <cell r="D1352" t="str">
            <v>LED600W</v>
          </cell>
          <cell r="E1352" t="str">
            <v>LED Fixture, 600W</v>
          </cell>
          <cell r="G1352">
            <v>1</v>
          </cell>
          <cell r="H1352">
            <v>600</v>
          </cell>
          <cell r="I1352">
            <v>600</v>
          </cell>
        </row>
        <row r="1353">
          <cell r="A1353" t="str">
            <v>LED Fixture1601</v>
          </cell>
          <cell r="B1353" t="str">
            <v>LED Fixture</v>
          </cell>
          <cell r="C1353" t="str">
            <v>FLED601</v>
          </cell>
          <cell r="D1353" t="str">
            <v>LED601W</v>
          </cell>
          <cell r="E1353" t="str">
            <v>LED Fixture, 601W</v>
          </cell>
          <cell r="G1353">
            <v>1</v>
          </cell>
          <cell r="H1353">
            <v>601</v>
          </cell>
          <cell r="I1353">
            <v>601</v>
          </cell>
        </row>
        <row r="1354">
          <cell r="A1354" t="str">
            <v>LED Fixture1602</v>
          </cell>
          <cell r="B1354" t="str">
            <v>LED Fixture</v>
          </cell>
          <cell r="C1354" t="str">
            <v>FLED602</v>
          </cell>
          <cell r="D1354" t="str">
            <v>LED602W</v>
          </cell>
          <cell r="E1354" t="str">
            <v>LED Fixture, 602W</v>
          </cell>
          <cell r="G1354">
            <v>1</v>
          </cell>
          <cell r="H1354">
            <v>602</v>
          </cell>
          <cell r="I1354">
            <v>602</v>
          </cell>
        </row>
        <row r="1355">
          <cell r="A1355" t="str">
            <v>LED Fixture1603</v>
          </cell>
          <cell r="B1355" t="str">
            <v>LED Fixture</v>
          </cell>
          <cell r="C1355" t="str">
            <v>FLED603</v>
          </cell>
          <cell r="D1355" t="str">
            <v>LED603W</v>
          </cell>
          <cell r="E1355" t="str">
            <v>LED Fixture, 603W</v>
          </cell>
          <cell r="G1355">
            <v>1</v>
          </cell>
          <cell r="H1355">
            <v>603</v>
          </cell>
          <cell r="I1355">
            <v>603</v>
          </cell>
        </row>
        <row r="1356">
          <cell r="A1356" t="str">
            <v>LED Fixture1604</v>
          </cell>
          <cell r="B1356" t="str">
            <v>LED Fixture</v>
          </cell>
          <cell r="C1356" t="str">
            <v>FLED604</v>
          </cell>
          <cell r="D1356" t="str">
            <v>LED604W</v>
          </cell>
          <cell r="E1356" t="str">
            <v>LED Fixture, 604W</v>
          </cell>
          <cell r="G1356">
            <v>1</v>
          </cell>
          <cell r="H1356">
            <v>604</v>
          </cell>
          <cell r="I1356">
            <v>604</v>
          </cell>
        </row>
        <row r="1357">
          <cell r="A1357" t="str">
            <v>LED Fixture1605</v>
          </cell>
          <cell r="B1357" t="str">
            <v>LED Fixture</v>
          </cell>
          <cell r="C1357" t="str">
            <v>FLED605</v>
          </cell>
          <cell r="D1357" t="str">
            <v>LED605W</v>
          </cell>
          <cell r="E1357" t="str">
            <v>LED Fixture, 605W</v>
          </cell>
          <cell r="G1357">
            <v>1</v>
          </cell>
          <cell r="H1357">
            <v>605</v>
          </cell>
          <cell r="I1357">
            <v>605</v>
          </cell>
        </row>
        <row r="1358">
          <cell r="A1358" t="str">
            <v>LED Fixture1606</v>
          </cell>
          <cell r="B1358" t="str">
            <v>LED Fixture</v>
          </cell>
          <cell r="C1358" t="str">
            <v>FLED606</v>
          </cell>
          <cell r="D1358" t="str">
            <v>LED606W</v>
          </cell>
          <cell r="E1358" t="str">
            <v>LED Fixture, 606W</v>
          </cell>
          <cell r="G1358">
            <v>1</v>
          </cell>
          <cell r="H1358">
            <v>606</v>
          </cell>
          <cell r="I1358">
            <v>606</v>
          </cell>
        </row>
        <row r="1359">
          <cell r="A1359" t="str">
            <v>LED Fixture1607</v>
          </cell>
          <cell r="B1359" t="str">
            <v>LED Fixture</v>
          </cell>
          <cell r="C1359" t="str">
            <v>FLED607</v>
          </cell>
          <cell r="D1359" t="str">
            <v>LED607W</v>
          </cell>
          <cell r="E1359" t="str">
            <v>LED Fixture, 607W</v>
          </cell>
          <cell r="G1359">
            <v>1</v>
          </cell>
          <cell r="H1359">
            <v>607</v>
          </cell>
          <cell r="I1359">
            <v>607</v>
          </cell>
        </row>
        <row r="1360">
          <cell r="A1360" t="str">
            <v>LED Fixture1608</v>
          </cell>
          <cell r="B1360" t="str">
            <v>LED Fixture</v>
          </cell>
          <cell r="C1360" t="str">
            <v>FLED608</v>
          </cell>
          <cell r="D1360" t="str">
            <v>LED608W</v>
          </cell>
          <cell r="E1360" t="str">
            <v>LED Fixture, 608W</v>
          </cell>
          <cell r="G1360">
            <v>1</v>
          </cell>
          <cell r="H1360">
            <v>608</v>
          </cell>
          <cell r="I1360">
            <v>608</v>
          </cell>
        </row>
        <row r="1361">
          <cell r="A1361" t="str">
            <v>LED Fixture1609</v>
          </cell>
          <cell r="B1361" t="str">
            <v>LED Fixture</v>
          </cell>
          <cell r="C1361" t="str">
            <v>FLED609</v>
          </cell>
          <cell r="D1361" t="str">
            <v>LED609W</v>
          </cell>
          <cell r="E1361" t="str">
            <v>LED Fixture, 609W</v>
          </cell>
          <cell r="G1361">
            <v>1</v>
          </cell>
          <cell r="H1361">
            <v>609</v>
          </cell>
          <cell r="I1361">
            <v>609</v>
          </cell>
        </row>
        <row r="1362">
          <cell r="A1362" t="str">
            <v>LED Fixture1610</v>
          </cell>
          <cell r="B1362" t="str">
            <v>LED Fixture</v>
          </cell>
          <cell r="C1362" t="str">
            <v>FLED610</v>
          </cell>
          <cell r="D1362" t="str">
            <v>LED610W</v>
          </cell>
          <cell r="E1362" t="str">
            <v>LED Fixture, 610W</v>
          </cell>
          <cell r="G1362">
            <v>1</v>
          </cell>
          <cell r="H1362">
            <v>610</v>
          </cell>
          <cell r="I1362">
            <v>610</v>
          </cell>
        </row>
        <row r="1363">
          <cell r="A1363" t="str">
            <v>LED Fixture1611</v>
          </cell>
          <cell r="B1363" t="str">
            <v>LED Fixture</v>
          </cell>
          <cell r="C1363" t="str">
            <v>FLED611</v>
          </cell>
          <cell r="D1363" t="str">
            <v>LED611W</v>
          </cell>
          <cell r="E1363" t="str">
            <v>LED Fixture, 611W</v>
          </cell>
          <cell r="G1363">
            <v>1</v>
          </cell>
          <cell r="H1363">
            <v>611</v>
          </cell>
          <cell r="I1363">
            <v>611</v>
          </cell>
        </row>
        <row r="1364">
          <cell r="A1364" t="str">
            <v>LED Fixture1612</v>
          </cell>
          <cell r="B1364" t="str">
            <v>LED Fixture</v>
          </cell>
          <cell r="C1364" t="str">
            <v>FLED612</v>
          </cell>
          <cell r="D1364" t="str">
            <v>LED612W</v>
          </cell>
          <cell r="E1364" t="str">
            <v>LED Fixture, 612W</v>
          </cell>
          <cell r="G1364">
            <v>1</v>
          </cell>
          <cell r="H1364">
            <v>612</v>
          </cell>
          <cell r="I1364">
            <v>612</v>
          </cell>
        </row>
        <row r="1365">
          <cell r="A1365" t="str">
            <v>LED Fixture1613</v>
          </cell>
          <cell r="B1365" t="str">
            <v>LED Fixture</v>
          </cell>
          <cell r="C1365" t="str">
            <v>FLED613</v>
          </cell>
          <cell r="D1365" t="str">
            <v>LED613W</v>
          </cell>
          <cell r="E1365" t="str">
            <v>LED Fixture, 613W</v>
          </cell>
          <cell r="G1365">
            <v>1</v>
          </cell>
          <cell r="H1365">
            <v>613</v>
          </cell>
          <cell r="I1365">
            <v>613</v>
          </cell>
        </row>
        <row r="1366">
          <cell r="A1366" t="str">
            <v>LED Fixture1614</v>
          </cell>
          <cell r="B1366" t="str">
            <v>LED Fixture</v>
          </cell>
          <cell r="C1366" t="str">
            <v>FLED614</v>
          </cell>
          <cell r="D1366" t="str">
            <v>LED614W</v>
          </cell>
          <cell r="E1366" t="str">
            <v>LED Fixture, 614W</v>
          </cell>
          <cell r="G1366">
            <v>1</v>
          </cell>
          <cell r="H1366">
            <v>614</v>
          </cell>
          <cell r="I1366">
            <v>614</v>
          </cell>
        </row>
        <row r="1367">
          <cell r="A1367" t="str">
            <v>LED Fixture1615</v>
          </cell>
          <cell r="B1367" t="str">
            <v>LED Fixture</v>
          </cell>
          <cell r="C1367" t="str">
            <v>FLED615</v>
          </cell>
          <cell r="D1367" t="str">
            <v>LED615W</v>
          </cell>
          <cell r="E1367" t="str">
            <v>LED Fixture, 615W</v>
          </cell>
          <cell r="G1367">
            <v>1</v>
          </cell>
          <cell r="H1367">
            <v>615</v>
          </cell>
          <cell r="I1367">
            <v>615</v>
          </cell>
        </row>
        <row r="1368">
          <cell r="A1368" t="str">
            <v>LED Fixture1616</v>
          </cell>
          <cell r="B1368" t="str">
            <v>LED Fixture</v>
          </cell>
          <cell r="C1368" t="str">
            <v>FLED616</v>
          </cell>
          <cell r="D1368" t="str">
            <v>LED616W</v>
          </cell>
          <cell r="E1368" t="str">
            <v>LED Fixture, 616W</v>
          </cell>
          <cell r="G1368">
            <v>1</v>
          </cell>
          <cell r="H1368">
            <v>616</v>
          </cell>
          <cell r="I1368">
            <v>616</v>
          </cell>
        </row>
        <row r="1369">
          <cell r="A1369" t="str">
            <v>LED Fixture1617</v>
          </cell>
          <cell r="B1369" t="str">
            <v>LED Fixture</v>
          </cell>
          <cell r="C1369" t="str">
            <v>FLED617</v>
          </cell>
          <cell r="D1369" t="str">
            <v>LED617W</v>
          </cell>
          <cell r="E1369" t="str">
            <v>LED Fixture, 617W</v>
          </cell>
          <cell r="G1369">
            <v>1</v>
          </cell>
          <cell r="H1369">
            <v>617</v>
          </cell>
          <cell r="I1369">
            <v>617</v>
          </cell>
        </row>
        <row r="1370">
          <cell r="A1370" t="str">
            <v>LED Fixture1618</v>
          </cell>
          <cell r="B1370" t="str">
            <v>LED Fixture</v>
          </cell>
          <cell r="C1370" t="str">
            <v>FLED618</v>
          </cell>
          <cell r="D1370" t="str">
            <v>LED618W</v>
          </cell>
          <cell r="E1370" t="str">
            <v>LED Fixture, 618W</v>
          </cell>
          <cell r="G1370">
            <v>1</v>
          </cell>
          <cell r="H1370">
            <v>618</v>
          </cell>
          <cell r="I1370">
            <v>618</v>
          </cell>
        </row>
        <row r="1371">
          <cell r="A1371" t="str">
            <v>LED Fixture1619</v>
          </cell>
          <cell r="B1371" t="str">
            <v>LED Fixture</v>
          </cell>
          <cell r="C1371" t="str">
            <v>FLED619</v>
          </cell>
          <cell r="D1371" t="str">
            <v>LED619W</v>
          </cell>
          <cell r="E1371" t="str">
            <v>LED Fixture, 619W</v>
          </cell>
          <cell r="G1371">
            <v>1</v>
          </cell>
          <cell r="H1371">
            <v>619</v>
          </cell>
          <cell r="I1371">
            <v>619</v>
          </cell>
        </row>
        <row r="1372">
          <cell r="A1372" t="str">
            <v>LED Fixture1620</v>
          </cell>
          <cell r="B1372" t="str">
            <v>LED Fixture</v>
          </cell>
          <cell r="C1372" t="str">
            <v>FLED620</v>
          </cell>
          <cell r="D1372" t="str">
            <v>LED620W</v>
          </cell>
          <cell r="E1372" t="str">
            <v>LED Fixture, 620W</v>
          </cell>
          <cell r="G1372">
            <v>1</v>
          </cell>
          <cell r="H1372">
            <v>620</v>
          </cell>
          <cell r="I1372">
            <v>620</v>
          </cell>
        </row>
        <row r="1373">
          <cell r="A1373" t="str">
            <v>LED Fixture1621</v>
          </cell>
          <cell r="B1373" t="str">
            <v>LED Fixture</v>
          </cell>
          <cell r="C1373" t="str">
            <v>FLED621</v>
          </cell>
          <cell r="D1373" t="str">
            <v>LED621W</v>
          </cell>
          <cell r="E1373" t="str">
            <v>LED Fixture, 621W</v>
          </cell>
          <cell r="G1373">
            <v>1</v>
          </cell>
          <cell r="H1373">
            <v>621</v>
          </cell>
          <cell r="I1373">
            <v>621</v>
          </cell>
        </row>
        <row r="1374">
          <cell r="A1374" t="str">
            <v>LED Fixture1622</v>
          </cell>
          <cell r="B1374" t="str">
            <v>LED Fixture</v>
          </cell>
          <cell r="C1374" t="str">
            <v>FLED622</v>
          </cell>
          <cell r="D1374" t="str">
            <v>LED622W</v>
          </cell>
          <cell r="E1374" t="str">
            <v>LED Fixture, 622W</v>
          </cell>
          <cell r="G1374">
            <v>1</v>
          </cell>
          <cell r="H1374">
            <v>622</v>
          </cell>
          <cell r="I1374">
            <v>622</v>
          </cell>
        </row>
        <row r="1375">
          <cell r="A1375" t="str">
            <v>LED Fixture1623</v>
          </cell>
          <cell r="B1375" t="str">
            <v>LED Fixture</v>
          </cell>
          <cell r="C1375" t="str">
            <v>FLED623</v>
          </cell>
          <cell r="D1375" t="str">
            <v>LED623W</v>
          </cell>
          <cell r="E1375" t="str">
            <v>LED Fixture, 623W</v>
          </cell>
          <cell r="G1375">
            <v>1</v>
          </cell>
          <cell r="H1375">
            <v>623</v>
          </cell>
          <cell r="I1375">
            <v>623</v>
          </cell>
        </row>
        <row r="1376">
          <cell r="A1376" t="str">
            <v>LED Fixture1624</v>
          </cell>
          <cell r="B1376" t="str">
            <v>LED Fixture</v>
          </cell>
          <cell r="C1376" t="str">
            <v>FLED624</v>
          </cell>
          <cell r="D1376" t="str">
            <v>LED624W</v>
          </cell>
          <cell r="E1376" t="str">
            <v>LED Fixture, 624W</v>
          </cell>
          <cell r="G1376">
            <v>1</v>
          </cell>
          <cell r="H1376">
            <v>624</v>
          </cell>
          <cell r="I1376">
            <v>624</v>
          </cell>
        </row>
        <row r="1377">
          <cell r="A1377" t="str">
            <v>LED Fixture1625</v>
          </cell>
          <cell r="B1377" t="str">
            <v>LED Fixture</v>
          </cell>
          <cell r="C1377" t="str">
            <v>FLED625</v>
          </cell>
          <cell r="D1377" t="str">
            <v>LED625W</v>
          </cell>
          <cell r="E1377" t="str">
            <v>LED Fixture, 625W</v>
          </cell>
          <cell r="G1377">
            <v>1</v>
          </cell>
          <cell r="H1377">
            <v>625</v>
          </cell>
          <cell r="I1377">
            <v>625</v>
          </cell>
        </row>
        <row r="1378">
          <cell r="A1378" t="str">
            <v>LED Fixture1626</v>
          </cell>
          <cell r="B1378" t="str">
            <v>LED Fixture</v>
          </cell>
          <cell r="C1378" t="str">
            <v>FLED626</v>
          </cell>
          <cell r="D1378" t="str">
            <v>LED626W</v>
          </cell>
          <cell r="E1378" t="str">
            <v>LED Fixture, 626W</v>
          </cell>
          <cell r="G1378">
            <v>1</v>
          </cell>
          <cell r="H1378">
            <v>626</v>
          </cell>
          <cell r="I1378">
            <v>626</v>
          </cell>
        </row>
        <row r="1379">
          <cell r="A1379" t="str">
            <v>LED Fixture1627</v>
          </cell>
          <cell r="B1379" t="str">
            <v>LED Fixture</v>
          </cell>
          <cell r="C1379" t="str">
            <v>FLED627</v>
          </cell>
          <cell r="D1379" t="str">
            <v>LED627W</v>
          </cell>
          <cell r="E1379" t="str">
            <v>LED Fixture, 627W</v>
          </cell>
          <cell r="G1379">
            <v>1</v>
          </cell>
          <cell r="H1379">
            <v>627</v>
          </cell>
          <cell r="I1379">
            <v>627</v>
          </cell>
        </row>
        <row r="1380">
          <cell r="A1380" t="str">
            <v>LED Fixture1628</v>
          </cell>
          <cell r="B1380" t="str">
            <v>LED Fixture</v>
          </cell>
          <cell r="C1380" t="str">
            <v>FLED628</v>
          </cell>
          <cell r="D1380" t="str">
            <v>LED628W</v>
          </cell>
          <cell r="E1380" t="str">
            <v>LED Fixture, 628W</v>
          </cell>
          <cell r="G1380">
            <v>1</v>
          </cell>
          <cell r="H1380">
            <v>628</v>
          </cell>
          <cell r="I1380">
            <v>628</v>
          </cell>
        </row>
        <row r="1381">
          <cell r="A1381" t="str">
            <v>LED Fixture1629</v>
          </cell>
          <cell r="B1381" t="str">
            <v>LED Fixture</v>
          </cell>
          <cell r="C1381" t="str">
            <v>FLED629</v>
          </cell>
          <cell r="D1381" t="str">
            <v>LED629W</v>
          </cell>
          <cell r="E1381" t="str">
            <v>LED Fixture, 629W</v>
          </cell>
          <cell r="G1381">
            <v>1</v>
          </cell>
          <cell r="H1381">
            <v>629</v>
          </cell>
          <cell r="I1381">
            <v>629</v>
          </cell>
        </row>
        <row r="1382">
          <cell r="A1382" t="str">
            <v>LED Fixture1630</v>
          </cell>
          <cell r="B1382" t="str">
            <v>LED Fixture</v>
          </cell>
          <cell r="C1382" t="str">
            <v>FLED630</v>
          </cell>
          <cell r="D1382" t="str">
            <v>LED630W</v>
          </cell>
          <cell r="E1382" t="str">
            <v>LED Fixture, 630W</v>
          </cell>
          <cell r="G1382">
            <v>1</v>
          </cell>
          <cell r="H1382">
            <v>630</v>
          </cell>
          <cell r="I1382">
            <v>630</v>
          </cell>
        </row>
        <row r="1383">
          <cell r="A1383" t="str">
            <v>LED Fixture1631</v>
          </cell>
          <cell r="B1383" t="str">
            <v>LED Fixture</v>
          </cell>
          <cell r="C1383" t="str">
            <v>FLED631</v>
          </cell>
          <cell r="D1383" t="str">
            <v>LED631W</v>
          </cell>
          <cell r="E1383" t="str">
            <v>LED Fixture, 631W</v>
          </cell>
          <cell r="G1383">
            <v>1</v>
          </cell>
          <cell r="H1383">
            <v>631</v>
          </cell>
          <cell r="I1383">
            <v>631</v>
          </cell>
        </row>
        <row r="1384">
          <cell r="A1384" t="str">
            <v>LED Fixture1632</v>
          </cell>
          <cell r="B1384" t="str">
            <v>LED Fixture</v>
          </cell>
          <cell r="C1384" t="str">
            <v>FLED632</v>
          </cell>
          <cell r="D1384" t="str">
            <v>LED632W</v>
          </cell>
          <cell r="E1384" t="str">
            <v>LED Fixture, 632W</v>
          </cell>
          <cell r="G1384">
            <v>1</v>
          </cell>
          <cell r="H1384">
            <v>632</v>
          </cell>
          <cell r="I1384">
            <v>632</v>
          </cell>
        </row>
        <row r="1385">
          <cell r="A1385" t="str">
            <v>LED Fixture1633</v>
          </cell>
          <cell r="B1385" t="str">
            <v>LED Fixture</v>
          </cell>
          <cell r="C1385" t="str">
            <v>FLED633</v>
          </cell>
          <cell r="D1385" t="str">
            <v>LED633W</v>
          </cell>
          <cell r="E1385" t="str">
            <v>LED Fixture, 633W</v>
          </cell>
          <cell r="G1385">
            <v>1</v>
          </cell>
          <cell r="H1385">
            <v>633</v>
          </cell>
          <cell r="I1385">
            <v>633</v>
          </cell>
        </row>
        <row r="1386">
          <cell r="A1386" t="str">
            <v>LED Fixture1634</v>
          </cell>
          <cell r="B1386" t="str">
            <v>LED Fixture</v>
          </cell>
          <cell r="C1386" t="str">
            <v>FLED634</v>
          </cell>
          <cell r="D1386" t="str">
            <v>LED634W</v>
          </cell>
          <cell r="E1386" t="str">
            <v>LED Fixture, 634W</v>
          </cell>
          <cell r="G1386">
            <v>1</v>
          </cell>
          <cell r="H1386">
            <v>634</v>
          </cell>
          <cell r="I1386">
            <v>634</v>
          </cell>
        </row>
        <row r="1387">
          <cell r="A1387" t="str">
            <v>LED Fixture1635</v>
          </cell>
          <cell r="B1387" t="str">
            <v>LED Fixture</v>
          </cell>
          <cell r="C1387" t="str">
            <v>FLED635</v>
          </cell>
          <cell r="D1387" t="str">
            <v>LED635W</v>
          </cell>
          <cell r="E1387" t="str">
            <v>LED Fixture, 635W</v>
          </cell>
          <cell r="G1387">
            <v>1</v>
          </cell>
          <cell r="H1387">
            <v>635</v>
          </cell>
          <cell r="I1387">
            <v>635</v>
          </cell>
        </row>
        <row r="1388">
          <cell r="A1388" t="str">
            <v>LED Fixture1636</v>
          </cell>
          <cell r="B1388" t="str">
            <v>LED Fixture</v>
          </cell>
          <cell r="C1388" t="str">
            <v>FLED636</v>
          </cell>
          <cell r="D1388" t="str">
            <v>LED636W</v>
          </cell>
          <cell r="E1388" t="str">
            <v>LED Fixture, 636W</v>
          </cell>
          <cell r="G1388">
            <v>1</v>
          </cell>
          <cell r="H1388">
            <v>636</v>
          </cell>
          <cell r="I1388">
            <v>636</v>
          </cell>
        </row>
        <row r="1389">
          <cell r="A1389" t="str">
            <v>LED Fixture1637</v>
          </cell>
          <cell r="B1389" t="str">
            <v>LED Fixture</v>
          </cell>
          <cell r="C1389" t="str">
            <v>FLED637</v>
          </cell>
          <cell r="D1389" t="str">
            <v>LED637W</v>
          </cell>
          <cell r="E1389" t="str">
            <v>LED Fixture, 637W</v>
          </cell>
          <cell r="G1389">
            <v>1</v>
          </cell>
          <cell r="H1389">
            <v>637</v>
          </cell>
          <cell r="I1389">
            <v>637</v>
          </cell>
        </row>
        <row r="1390">
          <cell r="A1390" t="str">
            <v>LED Fixture1638</v>
          </cell>
          <cell r="B1390" t="str">
            <v>LED Fixture</v>
          </cell>
          <cell r="C1390" t="str">
            <v>FLED638</v>
          </cell>
          <cell r="D1390" t="str">
            <v>LED638W</v>
          </cell>
          <cell r="E1390" t="str">
            <v>LED Fixture, 638W</v>
          </cell>
          <cell r="G1390">
            <v>1</v>
          </cell>
          <cell r="H1390">
            <v>638</v>
          </cell>
          <cell r="I1390">
            <v>638</v>
          </cell>
        </row>
        <row r="1391">
          <cell r="A1391" t="str">
            <v>LED Fixture1639</v>
          </cell>
          <cell r="B1391" t="str">
            <v>LED Fixture</v>
          </cell>
          <cell r="C1391" t="str">
            <v>FLED639</v>
          </cell>
          <cell r="D1391" t="str">
            <v>LED639W</v>
          </cell>
          <cell r="E1391" t="str">
            <v>LED Fixture, 639W</v>
          </cell>
          <cell r="G1391">
            <v>1</v>
          </cell>
          <cell r="H1391">
            <v>639</v>
          </cell>
          <cell r="I1391">
            <v>639</v>
          </cell>
        </row>
        <row r="1392">
          <cell r="A1392" t="str">
            <v>LED Fixture1640</v>
          </cell>
          <cell r="B1392" t="str">
            <v>LED Fixture</v>
          </cell>
          <cell r="C1392" t="str">
            <v>FLED640</v>
          </cell>
          <cell r="D1392" t="str">
            <v>LED640W</v>
          </cell>
          <cell r="E1392" t="str">
            <v>LED Fixture, 640W</v>
          </cell>
          <cell r="G1392">
            <v>1</v>
          </cell>
          <cell r="H1392">
            <v>640</v>
          </cell>
          <cell r="I1392">
            <v>640</v>
          </cell>
        </row>
        <row r="1393">
          <cell r="A1393" t="str">
            <v>LED Fixture1641</v>
          </cell>
          <cell r="B1393" t="str">
            <v>LED Fixture</v>
          </cell>
          <cell r="C1393" t="str">
            <v>FLED641</v>
          </cell>
          <cell r="D1393" t="str">
            <v>LED641W</v>
          </cell>
          <cell r="E1393" t="str">
            <v>LED Fixture, 641W</v>
          </cell>
          <cell r="G1393">
            <v>1</v>
          </cell>
          <cell r="H1393">
            <v>641</v>
          </cell>
          <cell r="I1393">
            <v>641</v>
          </cell>
        </row>
        <row r="1394">
          <cell r="A1394" t="str">
            <v>LED Fixture1642</v>
          </cell>
          <cell r="B1394" t="str">
            <v>LED Fixture</v>
          </cell>
          <cell r="C1394" t="str">
            <v>FLED642</v>
          </cell>
          <cell r="D1394" t="str">
            <v>LED642W</v>
          </cell>
          <cell r="E1394" t="str">
            <v>LED Fixture, 642W</v>
          </cell>
          <cell r="G1394">
            <v>1</v>
          </cell>
          <cell r="H1394">
            <v>642</v>
          </cell>
          <cell r="I1394">
            <v>642</v>
          </cell>
        </row>
        <row r="1395">
          <cell r="A1395" t="str">
            <v>LED Fixture1643</v>
          </cell>
          <cell r="B1395" t="str">
            <v>LED Fixture</v>
          </cell>
          <cell r="C1395" t="str">
            <v>FLED643</v>
          </cell>
          <cell r="D1395" t="str">
            <v>LED643W</v>
          </cell>
          <cell r="E1395" t="str">
            <v>LED Fixture, 643W</v>
          </cell>
          <cell r="G1395">
            <v>1</v>
          </cell>
          <cell r="H1395">
            <v>643</v>
          </cell>
          <cell r="I1395">
            <v>643</v>
          </cell>
        </row>
        <row r="1396">
          <cell r="A1396" t="str">
            <v>LED Fixture1644</v>
          </cell>
          <cell r="B1396" t="str">
            <v>LED Fixture</v>
          </cell>
          <cell r="C1396" t="str">
            <v>FLED644</v>
          </cell>
          <cell r="D1396" t="str">
            <v>LED644W</v>
          </cell>
          <cell r="E1396" t="str">
            <v>LED Fixture, 644W</v>
          </cell>
          <cell r="G1396">
            <v>1</v>
          </cell>
          <cell r="H1396">
            <v>644</v>
          </cell>
          <cell r="I1396">
            <v>644</v>
          </cell>
        </row>
        <row r="1397">
          <cell r="A1397" t="str">
            <v>LED Fixture1645</v>
          </cell>
          <cell r="B1397" t="str">
            <v>LED Fixture</v>
          </cell>
          <cell r="C1397" t="str">
            <v>FLED645</v>
          </cell>
          <cell r="D1397" t="str">
            <v>LED645W</v>
          </cell>
          <cell r="E1397" t="str">
            <v>LED Fixture, 645W</v>
          </cell>
          <cell r="G1397">
            <v>1</v>
          </cell>
          <cell r="H1397">
            <v>645</v>
          </cell>
          <cell r="I1397">
            <v>645</v>
          </cell>
        </row>
        <row r="1398">
          <cell r="A1398" t="str">
            <v>LED Fixture1646</v>
          </cell>
          <cell r="B1398" t="str">
            <v>LED Fixture</v>
          </cell>
          <cell r="C1398" t="str">
            <v>FLED646</v>
          </cell>
          <cell r="D1398" t="str">
            <v>LED646W</v>
          </cell>
          <cell r="E1398" t="str">
            <v>LED Fixture, 646W</v>
          </cell>
          <cell r="G1398">
            <v>1</v>
          </cell>
          <cell r="H1398">
            <v>646</v>
          </cell>
          <cell r="I1398">
            <v>646</v>
          </cell>
        </row>
        <row r="1399">
          <cell r="A1399" t="str">
            <v>LED Fixture1647</v>
          </cell>
          <cell r="B1399" t="str">
            <v>LED Fixture</v>
          </cell>
          <cell r="C1399" t="str">
            <v>FLED647</v>
          </cell>
          <cell r="D1399" t="str">
            <v>LED647W</v>
          </cell>
          <cell r="E1399" t="str">
            <v>LED Fixture, 647W</v>
          </cell>
          <cell r="G1399">
            <v>1</v>
          </cell>
          <cell r="H1399">
            <v>647</v>
          </cell>
          <cell r="I1399">
            <v>647</v>
          </cell>
        </row>
        <row r="1400">
          <cell r="A1400" t="str">
            <v>LED Fixture1648</v>
          </cell>
          <cell r="B1400" t="str">
            <v>LED Fixture</v>
          </cell>
          <cell r="C1400" t="str">
            <v>FLED648</v>
          </cell>
          <cell r="D1400" t="str">
            <v>LED648W</v>
          </cell>
          <cell r="E1400" t="str">
            <v>LED Fixture, 648W</v>
          </cell>
          <cell r="G1400">
            <v>1</v>
          </cell>
          <cell r="H1400">
            <v>648</v>
          </cell>
          <cell r="I1400">
            <v>648</v>
          </cell>
        </row>
        <row r="1401">
          <cell r="A1401" t="str">
            <v>LED Fixture1649</v>
          </cell>
          <cell r="B1401" t="str">
            <v>LED Fixture</v>
          </cell>
          <cell r="C1401" t="str">
            <v>FLED649</v>
          </cell>
          <cell r="D1401" t="str">
            <v>LED649W</v>
          </cell>
          <cell r="E1401" t="str">
            <v>LED Fixture, 649W</v>
          </cell>
          <cell r="G1401">
            <v>1</v>
          </cell>
          <cell r="H1401">
            <v>649</v>
          </cell>
          <cell r="I1401">
            <v>649</v>
          </cell>
        </row>
        <row r="1402">
          <cell r="A1402" t="str">
            <v>LED Fixture1650</v>
          </cell>
          <cell r="B1402" t="str">
            <v>LED Fixture</v>
          </cell>
          <cell r="C1402" t="str">
            <v>FLED650</v>
          </cell>
          <cell r="D1402" t="str">
            <v>LED650W</v>
          </cell>
          <cell r="E1402" t="str">
            <v>LED Fixture, 650W</v>
          </cell>
          <cell r="G1402">
            <v>1</v>
          </cell>
          <cell r="H1402">
            <v>650</v>
          </cell>
          <cell r="I1402">
            <v>650</v>
          </cell>
        </row>
        <row r="1403">
          <cell r="A1403" t="str">
            <v>LED Fixture1651</v>
          </cell>
          <cell r="B1403" t="str">
            <v>LED Fixture</v>
          </cell>
          <cell r="C1403" t="str">
            <v>FLED651</v>
          </cell>
          <cell r="D1403" t="str">
            <v>LED651W</v>
          </cell>
          <cell r="E1403" t="str">
            <v>LED Fixture, 651W</v>
          </cell>
          <cell r="G1403">
            <v>1</v>
          </cell>
          <cell r="H1403">
            <v>651</v>
          </cell>
          <cell r="I1403">
            <v>651</v>
          </cell>
        </row>
        <row r="1404">
          <cell r="A1404" t="str">
            <v>LED Fixture1652</v>
          </cell>
          <cell r="B1404" t="str">
            <v>LED Fixture</v>
          </cell>
          <cell r="C1404" t="str">
            <v>FLED652</v>
          </cell>
          <cell r="D1404" t="str">
            <v>LED652W</v>
          </cell>
          <cell r="E1404" t="str">
            <v>LED Fixture, 652W</v>
          </cell>
          <cell r="G1404">
            <v>1</v>
          </cell>
          <cell r="H1404">
            <v>652</v>
          </cell>
          <cell r="I1404">
            <v>652</v>
          </cell>
        </row>
        <row r="1405">
          <cell r="A1405" t="str">
            <v>LED Fixture1653</v>
          </cell>
          <cell r="B1405" t="str">
            <v>LED Fixture</v>
          </cell>
          <cell r="C1405" t="str">
            <v>FLED653</v>
          </cell>
          <cell r="D1405" t="str">
            <v>LED653W</v>
          </cell>
          <cell r="E1405" t="str">
            <v>LED Fixture, 653W</v>
          </cell>
          <cell r="G1405">
            <v>1</v>
          </cell>
          <cell r="H1405">
            <v>653</v>
          </cell>
          <cell r="I1405">
            <v>653</v>
          </cell>
        </row>
        <row r="1406">
          <cell r="A1406" t="str">
            <v>LED Fixture1654</v>
          </cell>
          <cell r="B1406" t="str">
            <v>LED Fixture</v>
          </cell>
          <cell r="C1406" t="str">
            <v>FLED654</v>
          </cell>
          <cell r="D1406" t="str">
            <v>LED654W</v>
          </cell>
          <cell r="E1406" t="str">
            <v>LED Fixture, 654W</v>
          </cell>
          <cell r="G1406">
            <v>1</v>
          </cell>
          <cell r="H1406">
            <v>654</v>
          </cell>
          <cell r="I1406">
            <v>654</v>
          </cell>
        </row>
        <row r="1407">
          <cell r="A1407" t="str">
            <v>LED Fixture1655</v>
          </cell>
          <cell r="B1407" t="str">
            <v>LED Fixture</v>
          </cell>
          <cell r="C1407" t="str">
            <v>FLED655</v>
          </cell>
          <cell r="D1407" t="str">
            <v>LED655W</v>
          </cell>
          <cell r="E1407" t="str">
            <v>LED Fixture, 655W</v>
          </cell>
          <cell r="G1407">
            <v>1</v>
          </cell>
          <cell r="H1407">
            <v>655</v>
          </cell>
          <cell r="I1407">
            <v>655</v>
          </cell>
        </row>
        <row r="1408">
          <cell r="A1408" t="str">
            <v>LED Fixture1656</v>
          </cell>
          <cell r="B1408" t="str">
            <v>LED Fixture</v>
          </cell>
          <cell r="C1408" t="str">
            <v>FLED656</v>
          </cell>
          <cell r="D1408" t="str">
            <v>LED656W</v>
          </cell>
          <cell r="E1408" t="str">
            <v>LED Fixture, 656W</v>
          </cell>
          <cell r="G1408">
            <v>1</v>
          </cell>
          <cell r="H1408">
            <v>656</v>
          </cell>
          <cell r="I1408">
            <v>656</v>
          </cell>
        </row>
        <row r="1409">
          <cell r="A1409" t="str">
            <v>LED Fixture1657</v>
          </cell>
          <cell r="B1409" t="str">
            <v>LED Fixture</v>
          </cell>
          <cell r="C1409" t="str">
            <v>FLED657</v>
          </cell>
          <cell r="D1409" t="str">
            <v>LED657W</v>
          </cell>
          <cell r="E1409" t="str">
            <v>LED Fixture, 657W</v>
          </cell>
          <cell r="G1409">
            <v>1</v>
          </cell>
          <cell r="H1409">
            <v>657</v>
          </cell>
          <cell r="I1409">
            <v>657</v>
          </cell>
        </row>
        <row r="1410">
          <cell r="A1410" t="str">
            <v>LED Fixture1658</v>
          </cell>
          <cell r="B1410" t="str">
            <v>LED Fixture</v>
          </cell>
          <cell r="C1410" t="str">
            <v>FLED658</v>
          </cell>
          <cell r="D1410" t="str">
            <v>LED658W</v>
          </cell>
          <cell r="E1410" t="str">
            <v>LED Fixture, 658W</v>
          </cell>
          <cell r="G1410">
            <v>1</v>
          </cell>
          <cell r="H1410">
            <v>658</v>
          </cell>
          <cell r="I1410">
            <v>658</v>
          </cell>
        </row>
        <row r="1411">
          <cell r="A1411" t="str">
            <v>LED Fixture1659</v>
          </cell>
          <cell r="B1411" t="str">
            <v>LED Fixture</v>
          </cell>
          <cell r="C1411" t="str">
            <v>FLED659</v>
          </cell>
          <cell r="D1411" t="str">
            <v>LED659W</v>
          </cell>
          <cell r="E1411" t="str">
            <v>LED Fixture, 659W</v>
          </cell>
          <cell r="G1411">
            <v>1</v>
          </cell>
          <cell r="H1411">
            <v>659</v>
          </cell>
          <cell r="I1411">
            <v>659</v>
          </cell>
        </row>
        <row r="1412">
          <cell r="A1412" t="str">
            <v>LED Fixture1660</v>
          </cell>
          <cell r="B1412" t="str">
            <v>LED Fixture</v>
          </cell>
          <cell r="C1412" t="str">
            <v>FLED660</v>
          </cell>
          <cell r="D1412" t="str">
            <v>LED660W</v>
          </cell>
          <cell r="E1412" t="str">
            <v>LED Fixture, 660W</v>
          </cell>
          <cell r="G1412">
            <v>1</v>
          </cell>
          <cell r="H1412">
            <v>660</v>
          </cell>
          <cell r="I1412">
            <v>660</v>
          </cell>
        </row>
        <row r="1413">
          <cell r="A1413" t="str">
            <v>LED Fixture1661</v>
          </cell>
          <cell r="B1413" t="str">
            <v>LED Fixture</v>
          </cell>
          <cell r="C1413" t="str">
            <v>FLED661</v>
          </cell>
          <cell r="D1413" t="str">
            <v>LED661W</v>
          </cell>
          <cell r="E1413" t="str">
            <v>LED Fixture, 661W</v>
          </cell>
          <cell r="G1413">
            <v>1</v>
          </cell>
          <cell r="H1413">
            <v>661</v>
          </cell>
          <cell r="I1413">
            <v>661</v>
          </cell>
        </row>
        <row r="1414">
          <cell r="A1414" t="str">
            <v>LED Fixture1662</v>
          </cell>
          <cell r="B1414" t="str">
            <v>LED Fixture</v>
          </cell>
          <cell r="C1414" t="str">
            <v>FLED662</v>
          </cell>
          <cell r="D1414" t="str">
            <v>LED662W</v>
          </cell>
          <cell r="E1414" t="str">
            <v>LED Fixture, 662W</v>
          </cell>
          <cell r="G1414">
            <v>1</v>
          </cell>
          <cell r="H1414">
            <v>662</v>
          </cell>
          <cell r="I1414">
            <v>662</v>
          </cell>
        </row>
        <row r="1415">
          <cell r="A1415" t="str">
            <v>LED Fixture1663</v>
          </cell>
          <cell r="B1415" t="str">
            <v>LED Fixture</v>
          </cell>
          <cell r="C1415" t="str">
            <v>FLED663</v>
          </cell>
          <cell r="D1415" t="str">
            <v>LED663W</v>
          </cell>
          <cell r="E1415" t="str">
            <v>LED Fixture, 663W</v>
          </cell>
          <cell r="G1415">
            <v>1</v>
          </cell>
          <cell r="H1415">
            <v>663</v>
          </cell>
          <cell r="I1415">
            <v>663</v>
          </cell>
        </row>
        <row r="1416">
          <cell r="A1416" t="str">
            <v>LED Fixture1664</v>
          </cell>
          <cell r="B1416" t="str">
            <v>LED Fixture</v>
          </cell>
          <cell r="C1416" t="str">
            <v>FLED664</v>
          </cell>
          <cell r="D1416" t="str">
            <v>LED664W</v>
          </cell>
          <cell r="E1416" t="str">
            <v>LED Fixture, 664W</v>
          </cell>
          <cell r="G1416">
            <v>1</v>
          </cell>
          <cell r="H1416">
            <v>664</v>
          </cell>
          <cell r="I1416">
            <v>664</v>
          </cell>
        </row>
        <row r="1417">
          <cell r="A1417" t="str">
            <v>LED Fixture1665</v>
          </cell>
          <cell r="B1417" t="str">
            <v>LED Fixture</v>
          </cell>
          <cell r="C1417" t="str">
            <v>FLED665</v>
          </cell>
          <cell r="D1417" t="str">
            <v>LED665W</v>
          </cell>
          <cell r="E1417" t="str">
            <v>LED Fixture, 665W</v>
          </cell>
          <cell r="G1417">
            <v>1</v>
          </cell>
          <cell r="H1417">
            <v>665</v>
          </cell>
          <cell r="I1417">
            <v>665</v>
          </cell>
        </row>
        <row r="1418">
          <cell r="A1418" t="str">
            <v>LED Fixture1666</v>
          </cell>
          <cell r="B1418" t="str">
            <v>LED Fixture</v>
          </cell>
          <cell r="C1418" t="str">
            <v>FLED666</v>
          </cell>
          <cell r="D1418" t="str">
            <v>LED666W</v>
          </cell>
          <cell r="E1418" t="str">
            <v>LED Fixture, 666W</v>
          </cell>
          <cell r="G1418">
            <v>1</v>
          </cell>
          <cell r="H1418">
            <v>666</v>
          </cell>
          <cell r="I1418">
            <v>666</v>
          </cell>
        </row>
        <row r="1419">
          <cell r="A1419" t="str">
            <v>LED Fixture1667</v>
          </cell>
          <cell r="B1419" t="str">
            <v>LED Fixture</v>
          </cell>
          <cell r="C1419" t="str">
            <v>FLED667</v>
          </cell>
          <cell r="D1419" t="str">
            <v>LED667W</v>
          </cell>
          <cell r="E1419" t="str">
            <v>LED Fixture, 667W</v>
          </cell>
          <cell r="G1419">
            <v>1</v>
          </cell>
          <cell r="H1419">
            <v>667</v>
          </cell>
          <cell r="I1419">
            <v>667</v>
          </cell>
        </row>
        <row r="1420">
          <cell r="A1420" t="str">
            <v>LED Fixture1668</v>
          </cell>
          <cell r="B1420" t="str">
            <v>LED Fixture</v>
          </cell>
          <cell r="C1420" t="str">
            <v>FLED668</v>
          </cell>
          <cell r="D1420" t="str">
            <v>LED668W</v>
          </cell>
          <cell r="E1420" t="str">
            <v>LED Fixture, 668W</v>
          </cell>
          <cell r="G1420">
            <v>1</v>
          </cell>
          <cell r="H1420">
            <v>668</v>
          </cell>
          <cell r="I1420">
            <v>668</v>
          </cell>
        </row>
        <row r="1421">
          <cell r="A1421" t="str">
            <v>LED Fixture1669</v>
          </cell>
          <cell r="B1421" t="str">
            <v>LED Fixture</v>
          </cell>
          <cell r="C1421" t="str">
            <v>FLED669</v>
          </cell>
          <cell r="D1421" t="str">
            <v>LED669W</v>
          </cell>
          <cell r="E1421" t="str">
            <v>LED Fixture, 669W</v>
          </cell>
          <cell r="G1421">
            <v>1</v>
          </cell>
          <cell r="H1421">
            <v>669</v>
          </cell>
          <cell r="I1421">
            <v>669</v>
          </cell>
        </row>
        <row r="1422">
          <cell r="A1422" t="str">
            <v>LED Fixture1670</v>
          </cell>
          <cell r="B1422" t="str">
            <v>LED Fixture</v>
          </cell>
          <cell r="C1422" t="str">
            <v>FLED670</v>
          </cell>
          <cell r="D1422" t="str">
            <v>LED670W</v>
          </cell>
          <cell r="E1422" t="str">
            <v>LED Fixture, 670W</v>
          </cell>
          <cell r="G1422">
            <v>1</v>
          </cell>
          <cell r="H1422">
            <v>670</v>
          </cell>
          <cell r="I1422">
            <v>670</v>
          </cell>
        </row>
        <row r="1423">
          <cell r="A1423" t="str">
            <v>LED Fixture1671</v>
          </cell>
          <cell r="B1423" t="str">
            <v>LED Fixture</v>
          </cell>
          <cell r="C1423" t="str">
            <v>FLED671</v>
          </cell>
          <cell r="D1423" t="str">
            <v>LED671W</v>
          </cell>
          <cell r="E1423" t="str">
            <v>LED Fixture, 671W</v>
          </cell>
          <cell r="G1423">
            <v>1</v>
          </cell>
          <cell r="H1423">
            <v>671</v>
          </cell>
          <cell r="I1423">
            <v>671</v>
          </cell>
        </row>
        <row r="1424">
          <cell r="A1424" t="str">
            <v>LED Fixture1672</v>
          </cell>
          <cell r="B1424" t="str">
            <v>LED Fixture</v>
          </cell>
          <cell r="C1424" t="str">
            <v>FLED672</v>
          </cell>
          <cell r="D1424" t="str">
            <v>LED672W</v>
          </cell>
          <cell r="E1424" t="str">
            <v>LED Fixture, 672W</v>
          </cell>
          <cell r="G1424">
            <v>1</v>
          </cell>
          <cell r="H1424">
            <v>672</v>
          </cell>
          <cell r="I1424">
            <v>672</v>
          </cell>
        </row>
        <row r="1425">
          <cell r="A1425" t="str">
            <v>LED Fixture1673</v>
          </cell>
          <cell r="B1425" t="str">
            <v>LED Fixture</v>
          </cell>
          <cell r="C1425" t="str">
            <v>FLED673</v>
          </cell>
          <cell r="D1425" t="str">
            <v>LED673W</v>
          </cell>
          <cell r="E1425" t="str">
            <v>LED Fixture, 673W</v>
          </cell>
          <cell r="G1425">
            <v>1</v>
          </cell>
          <cell r="H1425">
            <v>673</v>
          </cell>
          <cell r="I1425">
            <v>673</v>
          </cell>
        </row>
        <row r="1426">
          <cell r="A1426" t="str">
            <v>LED Fixture1674</v>
          </cell>
          <cell r="B1426" t="str">
            <v>LED Fixture</v>
          </cell>
          <cell r="C1426" t="str">
            <v>FLED674</v>
          </cell>
          <cell r="D1426" t="str">
            <v>LED674W</v>
          </cell>
          <cell r="E1426" t="str">
            <v>LED Fixture, 674W</v>
          </cell>
          <cell r="G1426">
            <v>1</v>
          </cell>
          <cell r="H1426">
            <v>674</v>
          </cell>
          <cell r="I1426">
            <v>674</v>
          </cell>
        </row>
        <row r="1427">
          <cell r="A1427" t="str">
            <v>LED Fixture1675</v>
          </cell>
          <cell r="B1427" t="str">
            <v>LED Fixture</v>
          </cell>
          <cell r="C1427" t="str">
            <v>FLED675</v>
          </cell>
          <cell r="D1427" t="str">
            <v>LED675W</v>
          </cell>
          <cell r="E1427" t="str">
            <v>LED Fixture, 675W</v>
          </cell>
          <cell r="G1427">
            <v>1</v>
          </cell>
          <cell r="H1427">
            <v>675</v>
          </cell>
          <cell r="I1427">
            <v>675</v>
          </cell>
        </row>
        <row r="1428">
          <cell r="A1428" t="str">
            <v>LED Fixture1676</v>
          </cell>
          <cell r="B1428" t="str">
            <v>LED Fixture</v>
          </cell>
          <cell r="C1428" t="str">
            <v>FLED676</v>
          </cell>
          <cell r="D1428" t="str">
            <v>LED676W</v>
          </cell>
          <cell r="E1428" t="str">
            <v>LED Fixture, 676W</v>
          </cell>
          <cell r="G1428">
            <v>1</v>
          </cell>
          <cell r="H1428">
            <v>676</v>
          </cell>
          <cell r="I1428">
            <v>676</v>
          </cell>
        </row>
        <row r="1429">
          <cell r="A1429" t="str">
            <v>LED Fixture1677</v>
          </cell>
          <cell r="B1429" t="str">
            <v>LED Fixture</v>
          </cell>
          <cell r="C1429" t="str">
            <v>FLED677</v>
          </cell>
          <cell r="D1429" t="str">
            <v>LED677W</v>
          </cell>
          <cell r="E1429" t="str">
            <v>LED Fixture, 677W</v>
          </cell>
          <cell r="G1429">
            <v>1</v>
          </cell>
          <cell r="H1429">
            <v>677</v>
          </cell>
          <cell r="I1429">
            <v>677</v>
          </cell>
        </row>
        <row r="1430">
          <cell r="A1430" t="str">
            <v>LED Fixture1678</v>
          </cell>
          <cell r="B1430" t="str">
            <v>LED Fixture</v>
          </cell>
          <cell r="C1430" t="str">
            <v>FLED678</v>
          </cell>
          <cell r="D1430" t="str">
            <v>LED678W</v>
          </cell>
          <cell r="E1430" t="str">
            <v>LED Fixture, 678W</v>
          </cell>
          <cell r="G1430">
            <v>1</v>
          </cell>
          <cell r="H1430">
            <v>678</v>
          </cell>
          <cell r="I1430">
            <v>678</v>
          </cell>
        </row>
        <row r="1431">
          <cell r="A1431" t="str">
            <v>LED Fixture1679</v>
          </cell>
          <cell r="B1431" t="str">
            <v>LED Fixture</v>
          </cell>
          <cell r="C1431" t="str">
            <v>FLED679</v>
          </cell>
          <cell r="D1431" t="str">
            <v>LED679W</v>
          </cell>
          <cell r="E1431" t="str">
            <v>LED Fixture, 679W</v>
          </cell>
          <cell r="G1431">
            <v>1</v>
          </cell>
          <cell r="H1431">
            <v>679</v>
          </cell>
          <cell r="I1431">
            <v>679</v>
          </cell>
        </row>
        <row r="1432">
          <cell r="A1432" t="str">
            <v>LED Fixture1680</v>
          </cell>
          <cell r="B1432" t="str">
            <v>LED Fixture</v>
          </cell>
          <cell r="C1432" t="str">
            <v>FLED680</v>
          </cell>
          <cell r="D1432" t="str">
            <v>LED680W</v>
          </cell>
          <cell r="E1432" t="str">
            <v>LED Fixture, 680W</v>
          </cell>
          <cell r="G1432">
            <v>1</v>
          </cell>
          <cell r="H1432">
            <v>680</v>
          </cell>
          <cell r="I1432">
            <v>680</v>
          </cell>
        </row>
        <row r="1433">
          <cell r="A1433" t="str">
            <v>LED Fixture1681</v>
          </cell>
          <cell r="B1433" t="str">
            <v>LED Fixture</v>
          </cell>
          <cell r="C1433" t="str">
            <v>FLED681</v>
          </cell>
          <cell r="D1433" t="str">
            <v>LED681W</v>
          </cell>
          <cell r="E1433" t="str">
            <v>LED Fixture, 681W</v>
          </cell>
          <cell r="G1433">
            <v>1</v>
          </cell>
          <cell r="H1433">
            <v>681</v>
          </cell>
          <cell r="I1433">
            <v>681</v>
          </cell>
        </row>
        <row r="1434">
          <cell r="A1434" t="str">
            <v>LED Fixture1682</v>
          </cell>
          <cell r="B1434" t="str">
            <v>LED Fixture</v>
          </cell>
          <cell r="C1434" t="str">
            <v>FLED682</v>
          </cell>
          <cell r="D1434" t="str">
            <v>LED682W</v>
          </cell>
          <cell r="E1434" t="str">
            <v>LED Fixture, 682W</v>
          </cell>
          <cell r="G1434">
            <v>1</v>
          </cell>
          <cell r="H1434">
            <v>682</v>
          </cell>
          <cell r="I1434">
            <v>682</v>
          </cell>
        </row>
        <row r="1435">
          <cell r="A1435" t="str">
            <v>LED Fixture1683</v>
          </cell>
          <cell r="B1435" t="str">
            <v>LED Fixture</v>
          </cell>
          <cell r="C1435" t="str">
            <v>FLED683</v>
          </cell>
          <cell r="D1435" t="str">
            <v>LED683W</v>
          </cell>
          <cell r="E1435" t="str">
            <v>LED Fixture, 683W</v>
          </cell>
          <cell r="G1435">
            <v>1</v>
          </cell>
          <cell r="H1435">
            <v>683</v>
          </cell>
          <cell r="I1435">
            <v>683</v>
          </cell>
        </row>
        <row r="1436">
          <cell r="A1436" t="str">
            <v>LED Fixture1684</v>
          </cell>
          <cell r="B1436" t="str">
            <v>LED Fixture</v>
          </cell>
          <cell r="C1436" t="str">
            <v>FLED684</v>
          </cell>
          <cell r="D1436" t="str">
            <v>LED684W</v>
          </cell>
          <cell r="E1436" t="str">
            <v>LED Fixture, 684W</v>
          </cell>
          <cell r="G1436">
            <v>1</v>
          </cell>
          <cell r="H1436">
            <v>684</v>
          </cell>
          <cell r="I1436">
            <v>684</v>
          </cell>
        </row>
        <row r="1437">
          <cell r="A1437" t="str">
            <v>LED Fixture1685</v>
          </cell>
          <cell r="B1437" t="str">
            <v>LED Fixture</v>
          </cell>
          <cell r="C1437" t="str">
            <v>FLED685</v>
          </cell>
          <cell r="D1437" t="str">
            <v>LED685W</v>
          </cell>
          <cell r="E1437" t="str">
            <v>LED Fixture, 685W</v>
          </cell>
          <cell r="G1437">
            <v>1</v>
          </cell>
          <cell r="H1437">
            <v>685</v>
          </cell>
          <cell r="I1437">
            <v>685</v>
          </cell>
        </row>
        <row r="1438">
          <cell r="A1438" t="str">
            <v>LED Fixture1686</v>
          </cell>
          <cell r="B1438" t="str">
            <v>LED Fixture</v>
          </cell>
          <cell r="C1438" t="str">
            <v>FLED686</v>
          </cell>
          <cell r="D1438" t="str">
            <v>LED686W</v>
          </cell>
          <cell r="E1438" t="str">
            <v>LED Fixture, 686W</v>
          </cell>
          <cell r="G1438">
            <v>1</v>
          </cell>
          <cell r="H1438">
            <v>686</v>
          </cell>
          <cell r="I1438">
            <v>686</v>
          </cell>
        </row>
        <row r="1439">
          <cell r="A1439" t="str">
            <v>LED Fixture1687</v>
          </cell>
          <cell r="B1439" t="str">
            <v>LED Fixture</v>
          </cell>
          <cell r="C1439" t="str">
            <v>FLED687</v>
          </cell>
          <cell r="D1439" t="str">
            <v>LED687W</v>
          </cell>
          <cell r="E1439" t="str">
            <v>LED Fixture, 687W</v>
          </cell>
          <cell r="G1439">
            <v>1</v>
          </cell>
          <cell r="H1439">
            <v>687</v>
          </cell>
          <cell r="I1439">
            <v>687</v>
          </cell>
        </row>
        <row r="1440">
          <cell r="A1440" t="str">
            <v>LED Fixture1688</v>
          </cell>
          <cell r="B1440" t="str">
            <v>LED Fixture</v>
          </cell>
          <cell r="C1440" t="str">
            <v>FLED688</v>
          </cell>
          <cell r="D1440" t="str">
            <v>LED688W</v>
          </cell>
          <cell r="E1440" t="str">
            <v>LED Fixture, 688W</v>
          </cell>
          <cell r="G1440">
            <v>1</v>
          </cell>
          <cell r="H1440">
            <v>688</v>
          </cell>
          <cell r="I1440">
            <v>688</v>
          </cell>
        </row>
        <row r="1441">
          <cell r="A1441" t="str">
            <v>LED Fixture1689</v>
          </cell>
          <cell r="B1441" t="str">
            <v>LED Fixture</v>
          </cell>
          <cell r="C1441" t="str">
            <v>FLED689</v>
          </cell>
          <cell r="D1441" t="str">
            <v>LED689W</v>
          </cell>
          <cell r="E1441" t="str">
            <v>LED Fixture, 689W</v>
          </cell>
          <cell r="G1441">
            <v>1</v>
          </cell>
          <cell r="H1441">
            <v>689</v>
          </cell>
          <cell r="I1441">
            <v>689</v>
          </cell>
        </row>
        <row r="1442">
          <cell r="A1442" t="str">
            <v>LED Fixture1690</v>
          </cell>
          <cell r="B1442" t="str">
            <v>LED Fixture</v>
          </cell>
          <cell r="C1442" t="str">
            <v>FLED690</v>
          </cell>
          <cell r="D1442" t="str">
            <v>LED690W</v>
          </cell>
          <cell r="E1442" t="str">
            <v>LED Fixture, 690W</v>
          </cell>
          <cell r="G1442">
            <v>1</v>
          </cell>
          <cell r="H1442">
            <v>690</v>
          </cell>
          <cell r="I1442">
            <v>690</v>
          </cell>
        </row>
        <row r="1443">
          <cell r="A1443" t="str">
            <v>LED Fixture1691</v>
          </cell>
          <cell r="B1443" t="str">
            <v>LED Fixture</v>
          </cell>
          <cell r="C1443" t="str">
            <v>FLED691</v>
          </cell>
          <cell r="D1443" t="str">
            <v>LED691W</v>
          </cell>
          <cell r="E1443" t="str">
            <v>LED Fixture, 691W</v>
          </cell>
          <cell r="G1443">
            <v>1</v>
          </cell>
          <cell r="H1443">
            <v>691</v>
          </cell>
          <cell r="I1443">
            <v>691</v>
          </cell>
        </row>
        <row r="1444">
          <cell r="A1444" t="str">
            <v>LED Fixture1692</v>
          </cell>
          <cell r="B1444" t="str">
            <v>LED Fixture</v>
          </cell>
          <cell r="C1444" t="str">
            <v>FLED692</v>
          </cell>
          <cell r="D1444" t="str">
            <v>LED692W</v>
          </cell>
          <cell r="E1444" t="str">
            <v>LED Fixture, 692W</v>
          </cell>
          <cell r="G1444">
            <v>1</v>
          </cell>
          <cell r="H1444">
            <v>692</v>
          </cell>
          <cell r="I1444">
            <v>692</v>
          </cell>
        </row>
        <row r="1445">
          <cell r="A1445" t="str">
            <v>LED Fixture1693</v>
          </cell>
          <cell r="B1445" t="str">
            <v>LED Fixture</v>
          </cell>
          <cell r="C1445" t="str">
            <v>FLED693</v>
          </cell>
          <cell r="D1445" t="str">
            <v>LED693W</v>
          </cell>
          <cell r="E1445" t="str">
            <v>LED Fixture, 693W</v>
          </cell>
          <cell r="G1445">
            <v>1</v>
          </cell>
          <cell r="H1445">
            <v>693</v>
          </cell>
          <cell r="I1445">
            <v>693</v>
          </cell>
        </row>
        <row r="1446">
          <cell r="A1446" t="str">
            <v>LED Fixture1694</v>
          </cell>
          <cell r="B1446" t="str">
            <v>LED Fixture</v>
          </cell>
          <cell r="C1446" t="str">
            <v>FLED694</v>
          </cell>
          <cell r="D1446" t="str">
            <v>LED694W</v>
          </cell>
          <cell r="E1446" t="str">
            <v>LED Fixture, 694W</v>
          </cell>
          <cell r="G1446">
            <v>1</v>
          </cell>
          <cell r="H1446">
            <v>694</v>
          </cell>
          <cell r="I1446">
            <v>694</v>
          </cell>
        </row>
        <row r="1447">
          <cell r="A1447" t="str">
            <v>LED Fixture1695</v>
          </cell>
          <cell r="B1447" t="str">
            <v>LED Fixture</v>
          </cell>
          <cell r="C1447" t="str">
            <v>FLED695</v>
          </cell>
          <cell r="D1447" t="str">
            <v>LED695W</v>
          </cell>
          <cell r="E1447" t="str">
            <v>LED Fixture, 695W</v>
          </cell>
          <cell r="G1447">
            <v>1</v>
          </cell>
          <cell r="H1447">
            <v>695</v>
          </cell>
          <cell r="I1447">
            <v>695</v>
          </cell>
        </row>
        <row r="1448">
          <cell r="A1448" t="str">
            <v>LED Fixture1696</v>
          </cell>
          <cell r="B1448" t="str">
            <v>LED Fixture</v>
          </cell>
          <cell r="C1448" t="str">
            <v>FLED696</v>
          </cell>
          <cell r="D1448" t="str">
            <v>LED696W</v>
          </cell>
          <cell r="E1448" t="str">
            <v>LED Fixture, 696W</v>
          </cell>
          <cell r="G1448">
            <v>1</v>
          </cell>
          <cell r="H1448">
            <v>696</v>
          </cell>
          <cell r="I1448">
            <v>696</v>
          </cell>
        </row>
        <row r="1449">
          <cell r="A1449" t="str">
            <v>LED Fixture1697</v>
          </cell>
          <cell r="B1449" t="str">
            <v>LED Fixture</v>
          </cell>
          <cell r="C1449" t="str">
            <v>FLED697</v>
          </cell>
          <cell r="D1449" t="str">
            <v>LED697W</v>
          </cell>
          <cell r="E1449" t="str">
            <v>LED Fixture, 697W</v>
          </cell>
          <cell r="G1449">
            <v>1</v>
          </cell>
          <cell r="H1449">
            <v>697</v>
          </cell>
          <cell r="I1449">
            <v>697</v>
          </cell>
        </row>
        <row r="1450">
          <cell r="A1450" t="str">
            <v>LED Fixture1698</v>
          </cell>
          <cell r="B1450" t="str">
            <v>LED Fixture</v>
          </cell>
          <cell r="C1450" t="str">
            <v>FLED698</v>
          </cell>
          <cell r="D1450" t="str">
            <v>LED698W</v>
          </cell>
          <cell r="E1450" t="str">
            <v>LED Fixture, 698W</v>
          </cell>
          <cell r="G1450">
            <v>1</v>
          </cell>
          <cell r="H1450">
            <v>698</v>
          </cell>
          <cell r="I1450">
            <v>698</v>
          </cell>
        </row>
        <row r="1451">
          <cell r="A1451" t="str">
            <v>LED Fixture1699</v>
          </cell>
          <cell r="B1451" t="str">
            <v>LED Fixture</v>
          </cell>
          <cell r="C1451" t="str">
            <v>FLED699</v>
          </cell>
          <cell r="D1451" t="str">
            <v>LED699W</v>
          </cell>
          <cell r="E1451" t="str">
            <v>LED Fixture, 699W</v>
          </cell>
          <cell r="G1451">
            <v>1</v>
          </cell>
          <cell r="H1451">
            <v>699</v>
          </cell>
          <cell r="I1451">
            <v>699</v>
          </cell>
        </row>
        <row r="1452">
          <cell r="A1452" t="str">
            <v>LED Fixture1700</v>
          </cell>
          <cell r="B1452" t="str">
            <v>LED Fixture</v>
          </cell>
          <cell r="C1452" t="str">
            <v>FLED700</v>
          </cell>
          <cell r="D1452" t="str">
            <v>LED700W</v>
          </cell>
          <cell r="E1452" t="str">
            <v>LED Fixture, 700W</v>
          </cell>
          <cell r="G1452">
            <v>1</v>
          </cell>
          <cell r="H1452">
            <v>700</v>
          </cell>
          <cell r="I1452">
            <v>700</v>
          </cell>
        </row>
        <row r="1453">
          <cell r="A1453" t="str">
            <v>LED Fixture1705</v>
          </cell>
          <cell r="B1453" t="str">
            <v>LED Fixture</v>
          </cell>
          <cell r="C1453" t="str">
            <v>FLED705</v>
          </cell>
          <cell r="D1453" t="str">
            <v>LED705W</v>
          </cell>
          <cell r="E1453" t="str">
            <v>LED Fixture, 705W</v>
          </cell>
          <cell r="G1453">
            <v>1</v>
          </cell>
          <cell r="H1453">
            <v>705</v>
          </cell>
          <cell r="I1453">
            <v>705</v>
          </cell>
        </row>
        <row r="1454">
          <cell r="A1454" t="str">
            <v>LED Fixture1710</v>
          </cell>
          <cell r="B1454" t="str">
            <v>LED Fixture</v>
          </cell>
          <cell r="C1454" t="str">
            <v>FLED710</v>
          </cell>
          <cell r="D1454" t="str">
            <v>LED710W</v>
          </cell>
          <cell r="E1454" t="str">
            <v>LED Fixture, 710W</v>
          </cell>
          <cell r="G1454">
            <v>1</v>
          </cell>
          <cell r="H1454">
            <v>710</v>
          </cell>
          <cell r="I1454">
            <v>710</v>
          </cell>
        </row>
        <row r="1455">
          <cell r="A1455" t="str">
            <v>LED Fixture1715</v>
          </cell>
          <cell r="B1455" t="str">
            <v>LED Fixture</v>
          </cell>
          <cell r="C1455" t="str">
            <v>FLED715</v>
          </cell>
          <cell r="D1455" t="str">
            <v>LED715W</v>
          </cell>
          <cell r="E1455" t="str">
            <v>LED Fixture, 715W</v>
          </cell>
          <cell r="G1455">
            <v>1</v>
          </cell>
          <cell r="H1455">
            <v>715</v>
          </cell>
          <cell r="I1455">
            <v>715</v>
          </cell>
        </row>
        <row r="1456">
          <cell r="A1456" t="str">
            <v>LED Fixture1720</v>
          </cell>
          <cell r="B1456" t="str">
            <v>LED Fixture</v>
          </cell>
          <cell r="C1456" t="str">
            <v>FLED720</v>
          </cell>
          <cell r="D1456" t="str">
            <v>LED720W</v>
          </cell>
          <cell r="E1456" t="str">
            <v>LED Fixture, 720W</v>
          </cell>
          <cell r="G1456">
            <v>1</v>
          </cell>
          <cell r="H1456">
            <v>720</v>
          </cell>
          <cell r="I1456">
            <v>720</v>
          </cell>
        </row>
        <row r="1457">
          <cell r="A1457" t="str">
            <v>LED Fixture1750</v>
          </cell>
          <cell r="B1457" t="str">
            <v>LED Fixture</v>
          </cell>
          <cell r="C1457" t="str">
            <v>FLED750</v>
          </cell>
          <cell r="D1457" t="str">
            <v>LED750W</v>
          </cell>
          <cell r="E1457" t="str">
            <v>LED Fixture, 750W</v>
          </cell>
          <cell r="G1457">
            <v>1</v>
          </cell>
          <cell r="H1457">
            <v>750</v>
          </cell>
          <cell r="I1457">
            <v>750</v>
          </cell>
        </row>
        <row r="1458">
          <cell r="A1458" t="str">
            <v>LED Fixture1851</v>
          </cell>
          <cell r="B1458" t="str">
            <v>LED Fixture</v>
          </cell>
          <cell r="C1458" t="str">
            <v>FLED851</v>
          </cell>
          <cell r="D1458" t="str">
            <v>LED851W</v>
          </cell>
          <cell r="E1458" t="str">
            <v>LED Fixture, 851W</v>
          </cell>
          <cell r="G1458">
            <v>1</v>
          </cell>
          <cell r="H1458">
            <v>851</v>
          </cell>
          <cell r="I1458">
            <v>851</v>
          </cell>
        </row>
        <row r="1459">
          <cell r="A1459" t="str">
            <v>Fluor U-Tube134Mag-EE</v>
          </cell>
          <cell r="B1459" t="str">
            <v>Fluor U-Tube</v>
          </cell>
          <cell r="C1459" t="str">
            <v>FU1EE</v>
          </cell>
          <cell r="D1459" t="str">
            <v>FU40T12/ES</v>
          </cell>
          <cell r="E1459" t="str">
            <v>Fluorescent, (1) U-Tube, ES lamp</v>
          </cell>
          <cell r="F1459" t="str">
            <v>Mag-EE</v>
          </cell>
          <cell r="G1459">
            <v>1</v>
          </cell>
          <cell r="H1459">
            <v>34</v>
          </cell>
          <cell r="I1459">
            <v>43</v>
          </cell>
        </row>
        <row r="1460">
          <cell r="A1460" t="str">
            <v>Fluor U-Tube132Elec-Instant Start NLO</v>
          </cell>
          <cell r="B1460" t="str">
            <v>Fluor U-Tube</v>
          </cell>
          <cell r="C1460" t="str">
            <v>FU1ILL</v>
          </cell>
          <cell r="D1460" t="str">
            <v>FU31T8/6</v>
          </cell>
          <cell r="E1460" t="str">
            <v>Fluorescent, (1) U-Tube, T-8 lamp, Instant Start Ballast</v>
          </cell>
          <cell r="F1460" t="str">
            <v>Elec-Instant Start NLO</v>
          </cell>
          <cell r="G1460">
            <v>1</v>
          </cell>
          <cell r="H1460">
            <v>32</v>
          </cell>
          <cell r="I1460">
            <v>31</v>
          </cell>
        </row>
        <row r="1461">
          <cell r="A1461" t="str">
            <v>Fluor U-Tube132Elec-Rapid Start NLO</v>
          </cell>
          <cell r="B1461" t="str">
            <v>Fluor U-Tube</v>
          </cell>
          <cell r="C1461" t="str">
            <v>FU1LL</v>
          </cell>
          <cell r="D1461" t="str">
            <v>FU31T8/6</v>
          </cell>
          <cell r="E1461" t="str">
            <v>Fluorescent, (1) U-Tube, T-8 lamp</v>
          </cell>
          <cell r="F1461" t="str">
            <v>Elec-Rapid Start NLO</v>
          </cell>
          <cell r="G1461">
            <v>1</v>
          </cell>
          <cell r="H1461">
            <v>32</v>
          </cell>
          <cell r="I1461">
            <v>32</v>
          </cell>
        </row>
        <row r="1462">
          <cell r="A1462" t="str">
            <v>Fluor U-Tube132Elec-Rapid Start RLO</v>
          </cell>
          <cell r="B1462" t="str">
            <v>Fluor U-Tube</v>
          </cell>
          <cell r="C1462" t="str">
            <v>FU1LLR</v>
          </cell>
          <cell r="D1462" t="str">
            <v>FU31T8/6</v>
          </cell>
          <cell r="E1462" t="str">
            <v>Fluorescent, (1) U-Tube, T-8 lamp, RLO (BF:&lt;0.85)</v>
          </cell>
          <cell r="F1462" t="str">
            <v>Elec-Rapid Start RLO</v>
          </cell>
          <cell r="G1462">
            <v>1</v>
          </cell>
          <cell r="H1462">
            <v>32</v>
          </cell>
          <cell r="I1462">
            <v>27</v>
          </cell>
        </row>
        <row r="1463">
          <cell r="A1463" t="str">
            <v>Fluor U-Tube234Mag-EE</v>
          </cell>
          <cell r="B1463" t="str">
            <v>Fluor U-Tube</v>
          </cell>
          <cell r="C1463" t="str">
            <v>FU2EE</v>
          </cell>
          <cell r="D1463" t="str">
            <v>FU40T12/ES</v>
          </cell>
          <cell r="E1463" t="str">
            <v>Fluorescent, (2) U-Tube, ES lamp</v>
          </cell>
          <cell r="F1463" t="str">
            <v>Mag-EE</v>
          </cell>
          <cell r="G1463">
            <v>2</v>
          </cell>
          <cell r="H1463">
            <v>34</v>
          </cell>
          <cell r="I1463">
            <v>72</v>
          </cell>
        </row>
        <row r="1464">
          <cell r="A1464" t="str">
            <v>Fluor U-Tube234Mag-STD</v>
          </cell>
          <cell r="B1464" t="str">
            <v>Fluor U-Tube</v>
          </cell>
          <cell r="C1464" t="str">
            <v>FU2ES</v>
          </cell>
          <cell r="D1464" t="str">
            <v>FU40T12/ES</v>
          </cell>
          <cell r="E1464" t="str">
            <v>Fluorescent, (2) U-Tube, ES lamp</v>
          </cell>
          <cell r="F1464" t="str">
            <v>Mag-STD</v>
          </cell>
          <cell r="G1464">
            <v>2</v>
          </cell>
          <cell r="H1464">
            <v>34</v>
          </cell>
          <cell r="I1464">
            <v>82</v>
          </cell>
        </row>
        <row r="1465">
          <cell r="A1465" t="str">
            <v>Fluor U-Tube232Elec-Instant Start NLO</v>
          </cell>
          <cell r="B1465" t="str">
            <v>Fluor U-Tube</v>
          </cell>
          <cell r="C1465" t="str">
            <v>FU2ILL</v>
          </cell>
          <cell r="D1465" t="str">
            <v>FU31T8/6</v>
          </cell>
          <cell r="E1465" t="str">
            <v>Fluorescent, (2) U-Tube, T-8 lamp, Instant Start Ballast</v>
          </cell>
          <cell r="F1465" t="str">
            <v>Elec-Instant Start NLO</v>
          </cell>
          <cell r="G1465">
            <v>2</v>
          </cell>
          <cell r="H1465">
            <v>32</v>
          </cell>
          <cell r="I1465">
            <v>59</v>
          </cell>
        </row>
        <row r="1466">
          <cell r="A1466" t="str">
            <v>Fluor U-Tube232Elec-Instant Start NLO-Tandem4</v>
          </cell>
          <cell r="B1466" t="str">
            <v>Fluor U-Tube</v>
          </cell>
          <cell r="C1466" t="str">
            <v>FU2ILLT4</v>
          </cell>
          <cell r="D1466" t="str">
            <v>FU31T8/6</v>
          </cell>
          <cell r="E1466" t="str">
            <v>Fluorescent, (2) U-Tube, T-8 lamp, Instant Start Ballast, tandem wired</v>
          </cell>
          <cell r="F1466" t="str">
            <v>Elec-Instant Start NLO-Tandem4</v>
          </cell>
          <cell r="G1466">
            <v>2</v>
          </cell>
          <cell r="H1466">
            <v>32</v>
          </cell>
          <cell r="I1466">
            <v>56</v>
          </cell>
        </row>
        <row r="1467">
          <cell r="A1467" t="str">
            <v>Fluor U-Tube232Elec-Instant Start RLO-Tandem4</v>
          </cell>
          <cell r="B1467" t="str">
            <v>Fluor U-Tube</v>
          </cell>
          <cell r="C1467" t="str">
            <v>FU2ILT4R</v>
          </cell>
          <cell r="D1467" t="str">
            <v>FU31T8/6</v>
          </cell>
          <cell r="E1467" t="str">
            <v>Fluorescent, (2) U-Tube, T-8 lamp, Instant Start Ballast, RLO, tandem wired</v>
          </cell>
          <cell r="F1467" t="str">
            <v>Elec-Instant Start RLO-Tandem4</v>
          </cell>
          <cell r="G1467">
            <v>2</v>
          </cell>
          <cell r="H1467">
            <v>32</v>
          </cell>
          <cell r="I1467">
            <v>51</v>
          </cell>
        </row>
        <row r="1468">
          <cell r="A1468" t="str">
            <v>Fluor U-Tube232Elec-Instant Start HLO</v>
          </cell>
          <cell r="B1468" t="str">
            <v>Fluor U-Tube</v>
          </cell>
          <cell r="C1468" t="str">
            <v>FU2ILL-H</v>
          </cell>
          <cell r="D1468" t="str">
            <v>FU31T8/6</v>
          </cell>
          <cell r="E1468" t="str">
            <v>Fluorescent, (2) U-Tube, T-8 lamp, Instant Start HLO Ballast</v>
          </cell>
          <cell r="F1468" t="str">
            <v>Elec-Instant Start HLO</v>
          </cell>
          <cell r="G1468">
            <v>2</v>
          </cell>
          <cell r="H1468">
            <v>32</v>
          </cell>
          <cell r="I1468">
            <v>65</v>
          </cell>
        </row>
        <row r="1469">
          <cell r="A1469" t="str">
            <v>Fluor U-Tube232Elec-Instant Start RLO</v>
          </cell>
          <cell r="B1469" t="str">
            <v>Fluor U-Tube</v>
          </cell>
          <cell r="C1469" t="str">
            <v>FU2ILL-R</v>
          </cell>
          <cell r="D1469" t="str">
            <v>FU31T8/6</v>
          </cell>
          <cell r="E1469" t="str">
            <v>Fluorescent, (2) U-Tube, T-8 lamp, Instant Start RLO Ballast</v>
          </cell>
          <cell r="F1469" t="str">
            <v>Elec-Instant Start RLO</v>
          </cell>
          <cell r="G1469">
            <v>2</v>
          </cell>
          <cell r="H1469">
            <v>32</v>
          </cell>
          <cell r="I1469">
            <v>52</v>
          </cell>
        </row>
        <row r="1470">
          <cell r="A1470" t="str">
            <v>Fluor U-Tube232Elec-Rapid Start NLO</v>
          </cell>
          <cell r="B1470" t="str">
            <v>Fluor U-Tube</v>
          </cell>
          <cell r="C1470" t="str">
            <v>FU2LL</v>
          </cell>
          <cell r="D1470" t="str">
            <v>FU31T8/6</v>
          </cell>
          <cell r="E1470" t="str">
            <v>Fluorescent, (2) U-Tube, T-8 lamp</v>
          </cell>
          <cell r="F1470" t="str">
            <v>Elec-Rapid Start NLO</v>
          </cell>
          <cell r="G1470">
            <v>2</v>
          </cell>
          <cell r="H1470">
            <v>32</v>
          </cell>
          <cell r="I1470">
            <v>60</v>
          </cell>
        </row>
        <row r="1471">
          <cell r="A1471" t="str">
            <v>Fluor U-Tube232Elec-Rapid Start NLO-Tandem</v>
          </cell>
          <cell r="B1471" t="str">
            <v>Fluor U-Tube</v>
          </cell>
          <cell r="C1471" t="str">
            <v>FU2LL/T2</v>
          </cell>
          <cell r="D1471" t="str">
            <v>FU31T8/6</v>
          </cell>
          <cell r="E1471" t="str">
            <v>Fluorescent, (2) U-Tube, T-8 lamp, Tandem 4 lamp Ballast</v>
          </cell>
          <cell r="F1471" t="str">
            <v>Elec-Rapid Start NLO-Tandem</v>
          </cell>
          <cell r="G1471">
            <v>2</v>
          </cell>
          <cell r="H1471">
            <v>32</v>
          </cell>
          <cell r="I1471">
            <v>59</v>
          </cell>
        </row>
        <row r="1472">
          <cell r="A1472" t="str">
            <v>Fluor U-Tube232Elec-Rapid Start RLO</v>
          </cell>
          <cell r="B1472" t="str">
            <v>Fluor U-Tube</v>
          </cell>
          <cell r="C1472" t="str">
            <v>FU2LL-R</v>
          </cell>
          <cell r="D1472" t="str">
            <v>FU31T8/6</v>
          </cell>
          <cell r="E1472" t="str">
            <v xml:space="preserve">Fluorescent, (2) U-Tube, T-8 lamp, RLO (BF:&lt;0.85) </v>
          </cell>
          <cell r="F1472" t="str">
            <v>Elec-Rapid Start RLO</v>
          </cell>
          <cell r="G1472">
            <v>2</v>
          </cell>
          <cell r="H1472">
            <v>32</v>
          </cell>
          <cell r="I1472">
            <v>54</v>
          </cell>
        </row>
        <row r="1473">
          <cell r="A1473" t="str">
            <v>Fluor U-Tube240Mag-EE</v>
          </cell>
          <cell r="B1473" t="str">
            <v>Fluor U-Tube</v>
          </cell>
          <cell r="C1473" t="str">
            <v>FU2SE</v>
          </cell>
          <cell r="D1473" t="str">
            <v>FU40T12</v>
          </cell>
          <cell r="E1473" t="str">
            <v>Fluorescent, (2) U-Tube, STD lamp</v>
          </cell>
          <cell r="F1473" t="str">
            <v>Mag-EE</v>
          </cell>
          <cell r="G1473">
            <v>2</v>
          </cell>
          <cell r="H1473">
            <v>40</v>
          </cell>
          <cell r="I1473">
            <v>85</v>
          </cell>
        </row>
        <row r="1474">
          <cell r="A1474" t="str">
            <v>Fluor U-Tube240Mag-STD</v>
          </cell>
          <cell r="B1474" t="str">
            <v>Fluor U-Tube</v>
          </cell>
          <cell r="C1474" t="str">
            <v>FU2SS</v>
          </cell>
          <cell r="D1474" t="str">
            <v>FU40T12</v>
          </cell>
          <cell r="E1474" t="str">
            <v>Fluorescent, (2) U-Tube, STD lamp</v>
          </cell>
          <cell r="F1474" t="str">
            <v>Mag-STD</v>
          </cell>
          <cell r="G1474">
            <v>2</v>
          </cell>
          <cell r="H1474">
            <v>40</v>
          </cell>
          <cell r="I1474">
            <v>96</v>
          </cell>
        </row>
        <row r="1475">
          <cell r="A1475" t="str">
            <v>Fluor U-Tube334Mag-EE</v>
          </cell>
          <cell r="B1475" t="str">
            <v>Fluor U-Tube</v>
          </cell>
          <cell r="C1475" t="str">
            <v>FU3EE</v>
          </cell>
          <cell r="D1475" t="str">
            <v>FU40T12/ES</v>
          </cell>
          <cell r="E1475" t="str">
            <v>Fluorescent, (3) U-Tube, ES lamp</v>
          </cell>
          <cell r="F1475" t="str">
            <v>Mag-EE</v>
          </cell>
          <cell r="G1475">
            <v>3</v>
          </cell>
          <cell r="H1475">
            <v>34</v>
          </cell>
          <cell r="I1475">
            <v>115</v>
          </cell>
        </row>
        <row r="1476">
          <cell r="A1476" t="str">
            <v>Fluor U-Tube332Elec-Instant Start NLO</v>
          </cell>
          <cell r="B1476" t="str">
            <v>Fluor U-Tube</v>
          </cell>
          <cell r="C1476" t="str">
            <v>FU3ILL</v>
          </cell>
          <cell r="D1476" t="str">
            <v>FU31T8/6</v>
          </cell>
          <cell r="E1476" t="str">
            <v>Fluorescent, (3) U-Tube, T-8 lamp, Instant Start Ballast</v>
          </cell>
          <cell r="F1476" t="str">
            <v>Elec-Instant Start NLO</v>
          </cell>
          <cell r="G1476">
            <v>3</v>
          </cell>
          <cell r="H1476">
            <v>32</v>
          </cell>
          <cell r="I1476">
            <v>89</v>
          </cell>
        </row>
        <row r="1477">
          <cell r="A1477" t="str">
            <v>Fluor U-Tube332Elec-Instant Start RLO</v>
          </cell>
          <cell r="B1477" t="str">
            <v>Fluor U-Tube</v>
          </cell>
          <cell r="C1477" t="str">
            <v>FU3ILL-R</v>
          </cell>
          <cell r="D1477" t="str">
            <v>FU31T8/6</v>
          </cell>
          <cell r="E1477" t="str">
            <v>Fluorescent, (3) U-Tube, T-8 lamp, Instant Start Ballast, RLO</v>
          </cell>
          <cell r="F1477" t="str">
            <v>Elec-Instant Start RLO</v>
          </cell>
          <cell r="G1477">
            <v>3</v>
          </cell>
          <cell r="H1477">
            <v>32</v>
          </cell>
          <cell r="I1477">
            <v>78</v>
          </cell>
        </row>
        <row r="1478">
          <cell r="A1478" t="str">
            <v>Halogen Incan1100</v>
          </cell>
          <cell r="B1478" t="str">
            <v>Halogen Incan</v>
          </cell>
          <cell r="C1478" t="str">
            <v>H100/1</v>
          </cell>
          <cell r="D1478" t="str">
            <v>H100</v>
          </cell>
          <cell r="E1478" t="str">
            <v>Halogen Incandescent, (1) 100W lamp</v>
          </cell>
          <cell r="G1478">
            <v>1</v>
          </cell>
          <cell r="H1478">
            <v>100</v>
          </cell>
          <cell r="I1478">
            <v>100</v>
          </cell>
        </row>
        <row r="1479">
          <cell r="A1479" t="str">
            <v>Halogen Incan11000</v>
          </cell>
          <cell r="B1479" t="str">
            <v>Halogen Incan</v>
          </cell>
          <cell r="C1479" t="str">
            <v>H1000/1</v>
          </cell>
          <cell r="D1479" t="str">
            <v>H1000</v>
          </cell>
          <cell r="E1479" t="str">
            <v>Halogen Incandescent, (1) 1000W lamp</v>
          </cell>
          <cell r="G1479">
            <v>1</v>
          </cell>
          <cell r="H1479">
            <v>1000</v>
          </cell>
          <cell r="I1479">
            <v>1000</v>
          </cell>
        </row>
        <row r="1480">
          <cell r="A1480" t="str">
            <v>Halogen Incan11200</v>
          </cell>
          <cell r="B1480" t="str">
            <v>Halogen Incan</v>
          </cell>
          <cell r="C1480" t="str">
            <v>H1200/1</v>
          </cell>
          <cell r="D1480" t="str">
            <v>H1200</v>
          </cell>
          <cell r="E1480" t="str">
            <v>Halogen Incandescent, (1) 1200W lamp</v>
          </cell>
          <cell r="G1480">
            <v>1</v>
          </cell>
          <cell r="H1480">
            <v>1200</v>
          </cell>
          <cell r="I1480">
            <v>1200</v>
          </cell>
        </row>
        <row r="1481">
          <cell r="A1481" t="str">
            <v>Halogen Incan1150</v>
          </cell>
          <cell r="B1481" t="str">
            <v>Halogen Incan</v>
          </cell>
          <cell r="C1481" t="str">
            <v>H150/1</v>
          </cell>
          <cell r="D1481" t="str">
            <v>H150</v>
          </cell>
          <cell r="E1481" t="str">
            <v>Halogen Incandescent, (1) 150W lamp</v>
          </cell>
          <cell r="G1481">
            <v>1</v>
          </cell>
          <cell r="H1481">
            <v>150</v>
          </cell>
          <cell r="I1481">
            <v>150</v>
          </cell>
        </row>
        <row r="1482">
          <cell r="A1482" t="str">
            <v>Halogen Incan2150</v>
          </cell>
          <cell r="B1482" t="str">
            <v>Halogen Incan</v>
          </cell>
          <cell r="C1482" t="str">
            <v>H150/2</v>
          </cell>
          <cell r="D1482" t="str">
            <v>H150</v>
          </cell>
          <cell r="E1482" t="str">
            <v>Halogen Incandescent, (2) 150W lamp</v>
          </cell>
          <cell r="G1482">
            <v>2</v>
          </cell>
          <cell r="H1482">
            <v>150</v>
          </cell>
          <cell r="I1482">
            <v>300</v>
          </cell>
        </row>
        <row r="1483">
          <cell r="A1483" t="str">
            <v>Halogen Incan11500</v>
          </cell>
          <cell r="B1483" t="str">
            <v>Halogen Incan</v>
          </cell>
          <cell r="C1483" t="str">
            <v>H1500/1</v>
          </cell>
          <cell r="D1483" t="str">
            <v>H1500</v>
          </cell>
          <cell r="E1483" t="str">
            <v>Halogen Incandescent, (1) 1500W lamp</v>
          </cell>
          <cell r="G1483">
            <v>1</v>
          </cell>
          <cell r="H1483">
            <v>1500</v>
          </cell>
          <cell r="I1483">
            <v>1500</v>
          </cell>
        </row>
        <row r="1484">
          <cell r="A1484" t="str">
            <v>Halogen Incan120</v>
          </cell>
          <cell r="B1484" t="str">
            <v>Halogen Incan</v>
          </cell>
          <cell r="C1484" t="str">
            <v>H20/1</v>
          </cell>
          <cell r="D1484" t="str">
            <v>H20</v>
          </cell>
          <cell r="E1484" t="str">
            <v>Halogen Incandescent, (1) 20W lamp</v>
          </cell>
          <cell r="G1484">
            <v>1</v>
          </cell>
          <cell r="H1484">
            <v>20</v>
          </cell>
          <cell r="I1484">
            <v>20</v>
          </cell>
        </row>
        <row r="1485">
          <cell r="A1485" t="str">
            <v>Halogen Incan1200</v>
          </cell>
          <cell r="B1485" t="str">
            <v>Halogen Incan</v>
          </cell>
          <cell r="C1485" t="str">
            <v>H200/1</v>
          </cell>
          <cell r="D1485" t="str">
            <v>H200</v>
          </cell>
          <cell r="E1485" t="str">
            <v>Halogen Incandescent, (1) 200W lamp</v>
          </cell>
          <cell r="G1485">
            <v>1</v>
          </cell>
          <cell r="H1485">
            <v>200</v>
          </cell>
          <cell r="I1485">
            <v>200</v>
          </cell>
        </row>
        <row r="1486">
          <cell r="A1486" t="str">
            <v>Halogen Incan1250</v>
          </cell>
          <cell r="B1486" t="str">
            <v>Halogen Incan</v>
          </cell>
          <cell r="C1486" t="str">
            <v>H250/1</v>
          </cell>
          <cell r="D1486" t="str">
            <v>H250</v>
          </cell>
          <cell r="E1486" t="str">
            <v>Halogen Incandescent, (1) 250W lamp</v>
          </cell>
          <cell r="G1486">
            <v>1</v>
          </cell>
          <cell r="H1486">
            <v>250</v>
          </cell>
          <cell r="I1486">
            <v>250</v>
          </cell>
        </row>
        <row r="1487">
          <cell r="A1487" t="str">
            <v>Halogen Incan1300</v>
          </cell>
          <cell r="B1487" t="str">
            <v>Halogen Incan</v>
          </cell>
          <cell r="C1487" t="str">
            <v>H300/1</v>
          </cell>
          <cell r="D1487" t="str">
            <v>H300</v>
          </cell>
          <cell r="E1487" t="str">
            <v>Halogen Incandescent, (1) 300W lamp</v>
          </cell>
          <cell r="G1487">
            <v>1</v>
          </cell>
          <cell r="H1487">
            <v>300</v>
          </cell>
          <cell r="I1487">
            <v>300</v>
          </cell>
        </row>
        <row r="1488">
          <cell r="A1488" t="str">
            <v>Halogen Incan135</v>
          </cell>
          <cell r="B1488" t="str">
            <v>Halogen Incan</v>
          </cell>
          <cell r="C1488" t="str">
            <v>H35/1</v>
          </cell>
          <cell r="D1488" t="str">
            <v>H35</v>
          </cell>
          <cell r="E1488" t="str">
            <v>Halogen Incandescent, (1) 35W lamp</v>
          </cell>
          <cell r="G1488">
            <v>1</v>
          </cell>
          <cell r="H1488">
            <v>35</v>
          </cell>
          <cell r="I1488">
            <v>35</v>
          </cell>
        </row>
        <row r="1489">
          <cell r="A1489" t="str">
            <v>Halogen Incan1350</v>
          </cell>
          <cell r="B1489" t="str">
            <v>Halogen Incan</v>
          </cell>
          <cell r="C1489" t="str">
            <v>H350/1</v>
          </cell>
          <cell r="D1489" t="str">
            <v>H350</v>
          </cell>
          <cell r="E1489" t="str">
            <v>Halogen Incandescent, (1) 350W lamp</v>
          </cell>
          <cell r="G1489">
            <v>1</v>
          </cell>
          <cell r="H1489">
            <v>350</v>
          </cell>
          <cell r="I1489">
            <v>350</v>
          </cell>
        </row>
        <row r="1490">
          <cell r="A1490" t="str">
            <v>Halogen Incan140</v>
          </cell>
          <cell r="B1490" t="str">
            <v>Halogen Incan</v>
          </cell>
          <cell r="C1490" t="str">
            <v>H40/1</v>
          </cell>
          <cell r="D1490" t="str">
            <v>H40</v>
          </cell>
          <cell r="E1490" t="str">
            <v>Halogen Incandescent, (1) 40W lamp</v>
          </cell>
          <cell r="G1490">
            <v>1</v>
          </cell>
          <cell r="H1490">
            <v>40</v>
          </cell>
          <cell r="I1490">
            <v>40</v>
          </cell>
        </row>
        <row r="1491">
          <cell r="A1491" t="str">
            <v>Halogen Incan1400</v>
          </cell>
          <cell r="B1491" t="str">
            <v>Halogen Incan</v>
          </cell>
          <cell r="C1491" t="str">
            <v>H400/1</v>
          </cell>
          <cell r="D1491" t="str">
            <v>H400</v>
          </cell>
          <cell r="E1491" t="str">
            <v>Halogen Incandescent, (1) 400W lamp</v>
          </cell>
          <cell r="G1491">
            <v>1</v>
          </cell>
          <cell r="H1491">
            <v>400</v>
          </cell>
          <cell r="I1491">
            <v>400</v>
          </cell>
        </row>
        <row r="1492">
          <cell r="A1492" t="str">
            <v>Halogen Incan142</v>
          </cell>
          <cell r="B1492" t="str">
            <v>Halogen Incan</v>
          </cell>
          <cell r="C1492" t="str">
            <v>H42/1</v>
          </cell>
          <cell r="D1492" t="str">
            <v>H42</v>
          </cell>
          <cell r="E1492" t="str">
            <v>Halogen Incandescent, (1) 42W lamp</v>
          </cell>
          <cell r="G1492">
            <v>1</v>
          </cell>
          <cell r="H1492">
            <v>42</v>
          </cell>
          <cell r="I1492">
            <v>42</v>
          </cell>
        </row>
        <row r="1493">
          <cell r="A1493" t="str">
            <v>Halogen Incan1425</v>
          </cell>
          <cell r="B1493" t="str">
            <v>Halogen Incan</v>
          </cell>
          <cell r="C1493" t="str">
            <v>H425/1</v>
          </cell>
          <cell r="D1493" t="str">
            <v>H425</v>
          </cell>
          <cell r="E1493" t="str">
            <v>Halogen Incandescent, (1) 425W lamp</v>
          </cell>
          <cell r="G1493">
            <v>1</v>
          </cell>
          <cell r="H1493">
            <v>425</v>
          </cell>
          <cell r="I1493">
            <v>425</v>
          </cell>
        </row>
        <row r="1494">
          <cell r="A1494" t="str">
            <v>Halogen Incan143</v>
          </cell>
          <cell r="B1494" t="str">
            <v>Halogen Incan</v>
          </cell>
          <cell r="C1494" t="str">
            <v>H43/1</v>
          </cell>
          <cell r="D1494" t="str">
            <v>H43</v>
          </cell>
          <cell r="E1494" t="str">
            <v>Halogen Incandescent, (1) 43W lamp</v>
          </cell>
          <cell r="G1494">
            <v>1</v>
          </cell>
          <cell r="H1494">
            <v>43</v>
          </cell>
          <cell r="I1494">
            <v>43</v>
          </cell>
        </row>
        <row r="1495">
          <cell r="A1495" t="str">
            <v>Halogen Incan145</v>
          </cell>
          <cell r="B1495" t="str">
            <v>Halogen Incan</v>
          </cell>
          <cell r="C1495" t="str">
            <v>H45/1</v>
          </cell>
          <cell r="D1495" t="str">
            <v>H45</v>
          </cell>
          <cell r="E1495" t="str">
            <v>Halogen Incandescent, (1) 45W lamp</v>
          </cell>
          <cell r="G1495">
            <v>1</v>
          </cell>
          <cell r="H1495">
            <v>45</v>
          </cell>
          <cell r="I1495">
            <v>45</v>
          </cell>
        </row>
        <row r="1496">
          <cell r="A1496" t="str">
            <v>Halogen Incan245</v>
          </cell>
          <cell r="B1496" t="str">
            <v>Halogen Incan</v>
          </cell>
          <cell r="C1496" t="str">
            <v>H45/2</v>
          </cell>
          <cell r="D1496" t="str">
            <v>H45</v>
          </cell>
          <cell r="E1496" t="str">
            <v>Halogen Incandescent, (2) 45W lamp</v>
          </cell>
          <cell r="G1496">
            <v>2</v>
          </cell>
          <cell r="H1496">
            <v>45</v>
          </cell>
          <cell r="I1496">
            <v>90</v>
          </cell>
        </row>
        <row r="1497">
          <cell r="A1497" t="str">
            <v>Halogen Incan147</v>
          </cell>
          <cell r="B1497" t="str">
            <v>Halogen Incan</v>
          </cell>
          <cell r="C1497" t="str">
            <v>H47/1</v>
          </cell>
          <cell r="D1497" t="str">
            <v>H47</v>
          </cell>
          <cell r="E1497" t="str">
            <v>Halogen Incandescent, (1) 47W lamp</v>
          </cell>
          <cell r="G1497">
            <v>1</v>
          </cell>
          <cell r="H1497">
            <v>47</v>
          </cell>
          <cell r="I1497">
            <v>47</v>
          </cell>
        </row>
        <row r="1498">
          <cell r="A1498" t="str">
            <v>Halogen Incan150</v>
          </cell>
          <cell r="B1498" t="str">
            <v>Halogen Incan</v>
          </cell>
          <cell r="C1498" t="str">
            <v>H50/1</v>
          </cell>
          <cell r="D1498" t="str">
            <v>H50</v>
          </cell>
          <cell r="E1498" t="str">
            <v>Halogen Incandescent, (1) 50W lamp</v>
          </cell>
          <cell r="G1498">
            <v>1</v>
          </cell>
          <cell r="H1498">
            <v>50</v>
          </cell>
          <cell r="I1498">
            <v>50</v>
          </cell>
        </row>
        <row r="1499">
          <cell r="A1499" t="str">
            <v>Halogen Incan250</v>
          </cell>
          <cell r="B1499" t="str">
            <v>Halogen Incan</v>
          </cell>
          <cell r="C1499" t="str">
            <v>H50/2</v>
          </cell>
          <cell r="D1499" t="str">
            <v>H50</v>
          </cell>
          <cell r="E1499" t="str">
            <v>Halogen Incandescent, (2) 50W lamp</v>
          </cell>
          <cell r="G1499">
            <v>2</v>
          </cell>
          <cell r="H1499">
            <v>50</v>
          </cell>
          <cell r="I1499">
            <v>100</v>
          </cell>
        </row>
        <row r="1500">
          <cell r="A1500" t="str">
            <v>Halogen Incan1500</v>
          </cell>
          <cell r="B1500" t="str">
            <v>Halogen Incan</v>
          </cell>
          <cell r="C1500" t="str">
            <v>H500/1</v>
          </cell>
          <cell r="D1500" t="str">
            <v>H500</v>
          </cell>
          <cell r="E1500" t="str">
            <v>Halogen Incandescent, (1) 500W lamp</v>
          </cell>
          <cell r="G1500">
            <v>1</v>
          </cell>
          <cell r="H1500">
            <v>500</v>
          </cell>
          <cell r="I1500">
            <v>500</v>
          </cell>
        </row>
        <row r="1501">
          <cell r="A1501" t="str">
            <v>Halogen Incan152</v>
          </cell>
          <cell r="B1501" t="str">
            <v>Halogen Incan</v>
          </cell>
          <cell r="C1501" t="str">
            <v>H52/1</v>
          </cell>
          <cell r="D1501" t="str">
            <v>H52</v>
          </cell>
          <cell r="E1501" t="str">
            <v>Halogen Incandescent, (1) 52W lamp</v>
          </cell>
          <cell r="G1501">
            <v>1</v>
          </cell>
          <cell r="H1501">
            <v>52</v>
          </cell>
          <cell r="I1501">
            <v>52</v>
          </cell>
        </row>
        <row r="1502">
          <cell r="A1502" t="str">
            <v>Halogen Incan155</v>
          </cell>
          <cell r="B1502" t="str">
            <v>Halogen Incan</v>
          </cell>
          <cell r="C1502" t="str">
            <v>H55/1</v>
          </cell>
          <cell r="D1502" t="str">
            <v>H55</v>
          </cell>
          <cell r="E1502" t="str">
            <v>Halogen Incandescent, (1) 55W lamp</v>
          </cell>
          <cell r="G1502">
            <v>1</v>
          </cell>
          <cell r="H1502">
            <v>55</v>
          </cell>
          <cell r="I1502">
            <v>55</v>
          </cell>
        </row>
        <row r="1503">
          <cell r="A1503" t="str">
            <v>Halogen Incan255</v>
          </cell>
          <cell r="B1503" t="str">
            <v>Halogen Incan</v>
          </cell>
          <cell r="C1503" t="str">
            <v>H55/2</v>
          </cell>
          <cell r="D1503" t="str">
            <v>H55</v>
          </cell>
          <cell r="E1503" t="str">
            <v>Halogen Incandescent, (2) 55W lamp</v>
          </cell>
          <cell r="G1503">
            <v>2</v>
          </cell>
          <cell r="H1503">
            <v>55</v>
          </cell>
          <cell r="I1503">
            <v>110</v>
          </cell>
        </row>
        <row r="1504">
          <cell r="A1504" t="str">
            <v>Halogen Incan160</v>
          </cell>
          <cell r="B1504" t="str">
            <v>Halogen Incan</v>
          </cell>
          <cell r="C1504" t="str">
            <v>H60/1</v>
          </cell>
          <cell r="D1504" t="str">
            <v>H60</v>
          </cell>
          <cell r="E1504" t="str">
            <v>Halogen Incandescent, (1) 60W lamp</v>
          </cell>
          <cell r="G1504">
            <v>1</v>
          </cell>
          <cell r="H1504">
            <v>60</v>
          </cell>
          <cell r="I1504">
            <v>60</v>
          </cell>
        </row>
        <row r="1505">
          <cell r="A1505" t="str">
            <v>Halogen Incan165</v>
          </cell>
          <cell r="B1505" t="str">
            <v>Halogen Incan</v>
          </cell>
          <cell r="C1505" t="str">
            <v>H65/1</v>
          </cell>
          <cell r="D1505" t="str">
            <v>H65</v>
          </cell>
          <cell r="E1505" t="str">
            <v>Halogen Incandescent, (1) 65W lamp</v>
          </cell>
          <cell r="G1505">
            <v>1</v>
          </cell>
          <cell r="H1505">
            <v>65</v>
          </cell>
          <cell r="I1505">
            <v>65</v>
          </cell>
        </row>
        <row r="1506">
          <cell r="A1506" t="str">
            <v>Halogen Incan172</v>
          </cell>
          <cell r="B1506" t="str">
            <v>Halogen Incan</v>
          </cell>
          <cell r="C1506" t="str">
            <v>H72/1</v>
          </cell>
          <cell r="D1506" t="str">
            <v>H72</v>
          </cell>
          <cell r="E1506" t="str">
            <v>Halogen Incandescent, (1) 72W lamp</v>
          </cell>
          <cell r="G1506">
            <v>1</v>
          </cell>
          <cell r="H1506">
            <v>72</v>
          </cell>
          <cell r="I1506">
            <v>72</v>
          </cell>
        </row>
        <row r="1507">
          <cell r="A1507" t="str">
            <v>Halogen Incan175</v>
          </cell>
          <cell r="B1507" t="str">
            <v>Halogen Incan</v>
          </cell>
          <cell r="C1507" t="str">
            <v>H75/1</v>
          </cell>
          <cell r="D1507" t="str">
            <v>H75</v>
          </cell>
          <cell r="E1507" t="str">
            <v>Halogen Incandescent, (1) 75W lamp</v>
          </cell>
          <cell r="G1507">
            <v>1</v>
          </cell>
          <cell r="H1507">
            <v>75</v>
          </cell>
          <cell r="I1507">
            <v>75</v>
          </cell>
        </row>
        <row r="1508">
          <cell r="A1508" t="str">
            <v>Halogen Incan275</v>
          </cell>
          <cell r="B1508" t="str">
            <v>Halogen Incan</v>
          </cell>
          <cell r="C1508" t="str">
            <v>H75/2</v>
          </cell>
          <cell r="D1508" t="str">
            <v>H75</v>
          </cell>
          <cell r="E1508" t="str">
            <v>Halogen Incandescent, (2) 75W lamp</v>
          </cell>
          <cell r="G1508">
            <v>2</v>
          </cell>
          <cell r="H1508">
            <v>75</v>
          </cell>
          <cell r="I1508">
            <v>150</v>
          </cell>
        </row>
        <row r="1509">
          <cell r="A1509" t="str">
            <v>Halogen Incan1750</v>
          </cell>
          <cell r="B1509" t="str">
            <v>Halogen Incan</v>
          </cell>
          <cell r="C1509" t="str">
            <v>H750/1</v>
          </cell>
          <cell r="D1509" t="str">
            <v>H750</v>
          </cell>
          <cell r="E1509" t="str">
            <v>Halogen Incandescent, (1) 750W lamp</v>
          </cell>
          <cell r="G1509">
            <v>1</v>
          </cell>
          <cell r="H1509">
            <v>750</v>
          </cell>
          <cell r="I1509">
            <v>750</v>
          </cell>
        </row>
        <row r="1510">
          <cell r="A1510" t="str">
            <v>Halogen Incan190</v>
          </cell>
          <cell r="B1510" t="str">
            <v>Halogen Incan</v>
          </cell>
          <cell r="C1510" t="str">
            <v>H90/1</v>
          </cell>
          <cell r="D1510" t="str">
            <v>H90</v>
          </cell>
          <cell r="E1510" t="str">
            <v>Halogen Incandescent, (1) 90W lamp</v>
          </cell>
          <cell r="G1510">
            <v>1</v>
          </cell>
          <cell r="H1510">
            <v>90</v>
          </cell>
          <cell r="I1510">
            <v>90</v>
          </cell>
        </row>
        <row r="1511">
          <cell r="A1511" t="str">
            <v>Halogen Incan290</v>
          </cell>
          <cell r="B1511" t="str">
            <v>Halogen Incan</v>
          </cell>
          <cell r="C1511" t="str">
            <v>H90/2</v>
          </cell>
          <cell r="D1511" t="str">
            <v>H90</v>
          </cell>
          <cell r="E1511" t="str">
            <v>Halogen Incandescent, (2) 90W lamp</v>
          </cell>
          <cell r="G1511">
            <v>2</v>
          </cell>
          <cell r="H1511">
            <v>90</v>
          </cell>
          <cell r="I1511">
            <v>180</v>
          </cell>
        </row>
        <row r="1512">
          <cell r="A1512" t="str">
            <v>Halogen Incan1900</v>
          </cell>
          <cell r="B1512" t="str">
            <v>Halogen Incan</v>
          </cell>
          <cell r="C1512" t="str">
            <v>H900/1</v>
          </cell>
          <cell r="D1512" t="str">
            <v>H900</v>
          </cell>
          <cell r="E1512" t="str">
            <v>Halogen Incandescent, (1) 900W lamp</v>
          </cell>
          <cell r="G1512">
            <v>1</v>
          </cell>
          <cell r="H1512">
            <v>900</v>
          </cell>
          <cell r="I1512">
            <v>900</v>
          </cell>
        </row>
        <row r="1513">
          <cell r="A1513" t="str">
            <v>Halogen Incan120LV</v>
          </cell>
          <cell r="B1513" t="str">
            <v>Halogen Incan</v>
          </cell>
          <cell r="C1513" t="str">
            <v>HLV20/1</v>
          </cell>
          <cell r="D1513" t="str">
            <v>H20/LV</v>
          </cell>
          <cell r="E1513" t="str">
            <v>Halogen Low Voltage Incandescent, (1) 20W lamp</v>
          </cell>
          <cell r="G1513">
            <v>1</v>
          </cell>
          <cell r="H1513" t="str">
            <v>20LV</v>
          </cell>
          <cell r="I1513">
            <v>30</v>
          </cell>
        </row>
        <row r="1514">
          <cell r="A1514" t="str">
            <v>Halogen Incan125</v>
          </cell>
          <cell r="B1514" t="str">
            <v>Halogen Incan</v>
          </cell>
          <cell r="C1514" t="str">
            <v>HLV25/1</v>
          </cell>
          <cell r="D1514" t="str">
            <v>H25/LV</v>
          </cell>
          <cell r="E1514" t="str">
            <v>Halogen Low Voltage Incandescent, (1) 25W lamp</v>
          </cell>
          <cell r="G1514">
            <v>1</v>
          </cell>
          <cell r="H1514">
            <v>25</v>
          </cell>
          <cell r="I1514">
            <v>35</v>
          </cell>
        </row>
        <row r="1515">
          <cell r="A1515" t="str">
            <v>Halogen Incan135LV</v>
          </cell>
          <cell r="B1515" t="str">
            <v>Halogen Incan</v>
          </cell>
          <cell r="C1515" t="str">
            <v>HLV35/1</v>
          </cell>
          <cell r="D1515" t="str">
            <v>H35/LV</v>
          </cell>
          <cell r="E1515" t="str">
            <v>Halogen Low Voltage Incandescent, (1) 35W lamp</v>
          </cell>
          <cell r="G1515">
            <v>1</v>
          </cell>
          <cell r="H1515" t="str">
            <v>35LV</v>
          </cell>
          <cell r="I1515">
            <v>45</v>
          </cell>
        </row>
        <row r="1516">
          <cell r="A1516" t="str">
            <v>Halogen Incan142LV</v>
          </cell>
          <cell r="B1516" t="str">
            <v>Halogen Incan</v>
          </cell>
          <cell r="C1516" t="str">
            <v>HLV42/1</v>
          </cell>
          <cell r="D1516" t="str">
            <v>H42/LV</v>
          </cell>
          <cell r="E1516" t="str">
            <v>Halogen Low Voltage Incandescent, (1) 42W lamp</v>
          </cell>
          <cell r="G1516">
            <v>1</v>
          </cell>
          <cell r="H1516" t="str">
            <v>42LV</v>
          </cell>
          <cell r="I1516">
            <v>52</v>
          </cell>
        </row>
        <row r="1517">
          <cell r="A1517" t="str">
            <v>Halogen Incan150LV</v>
          </cell>
          <cell r="B1517" t="str">
            <v>Halogen Incan</v>
          </cell>
          <cell r="C1517" t="str">
            <v>HLV50/1</v>
          </cell>
          <cell r="D1517" t="str">
            <v>H50/LV</v>
          </cell>
          <cell r="E1517" t="str">
            <v>Halogen Low Voltage Incandescent, (1) 50W lamp</v>
          </cell>
          <cell r="G1517">
            <v>1</v>
          </cell>
          <cell r="H1517" t="str">
            <v>50LV</v>
          </cell>
          <cell r="I1517">
            <v>60</v>
          </cell>
        </row>
        <row r="1518">
          <cell r="A1518" t="str">
            <v>Halogen Incan165LV</v>
          </cell>
          <cell r="B1518" t="str">
            <v>Halogen Incan</v>
          </cell>
          <cell r="C1518" t="str">
            <v>HLV65/1</v>
          </cell>
          <cell r="D1518" t="str">
            <v>H65/LV</v>
          </cell>
          <cell r="E1518" t="str">
            <v>Halogen Low Voltage Incandescent, (1) 65W lamp</v>
          </cell>
          <cell r="G1518">
            <v>1</v>
          </cell>
          <cell r="H1518" t="str">
            <v>65LV</v>
          </cell>
          <cell r="I1518">
            <v>75</v>
          </cell>
        </row>
        <row r="1519">
          <cell r="A1519" t="str">
            <v>Halogen Incan175LV</v>
          </cell>
          <cell r="B1519" t="str">
            <v>Halogen Incan</v>
          </cell>
          <cell r="C1519" t="str">
            <v>HLV75/1</v>
          </cell>
          <cell r="D1519" t="str">
            <v>H75/LV</v>
          </cell>
          <cell r="E1519" t="str">
            <v>Halogen Low Voltage Incandescent, (1) 75W lamp</v>
          </cell>
          <cell r="G1519">
            <v>1</v>
          </cell>
          <cell r="H1519" t="str">
            <v>75LV</v>
          </cell>
          <cell r="I1519">
            <v>85</v>
          </cell>
        </row>
        <row r="1520">
          <cell r="A1520" t="str">
            <v>Halogen Incan118ES</v>
          </cell>
          <cell r="B1520" t="str">
            <v>Halogen Incan</v>
          </cell>
          <cell r="C1520" t="str">
            <v>HE25/1</v>
          </cell>
          <cell r="D1520" t="str">
            <v>H25/ES</v>
          </cell>
          <cell r="E1520" t="str">
            <v>Halogen Incandescent, Energy Saving, (1) 25W equivalent lamp</v>
          </cell>
          <cell r="G1520">
            <v>1</v>
          </cell>
          <cell r="H1520" t="str">
            <v>18ES</v>
          </cell>
          <cell r="I1520">
            <v>18</v>
          </cell>
        </row>
        <row r="1521">
          <cell r="A1521" t="str">
            <v>Halogen Incan128ES</v>
          </cell>
          <cell r="B1521" t="str">
            <v>Halogen Incan</v>
          </cell>
          <cell r="C1521" t="str">
            <v>HE40/1</v>
          </cell>
          <cell r="D1521" t="str">
            <v>H40/ES</v>
          </cell>
          <cell r="E1521" t="str">
            <v>Halogen Incandescent, Energy Saving, (1) 40W equivalent lamp</v>
          </cell>
          <cell r="G1521">
            <v>1</v>
          </cell>
          <cell r="H1521" t="str">
            <v>28ES</v>
          </cell>
          <cell r="I1521">
            <v>28</v>
          </cell>
        </row>
        <row r="1522">
          <cell r="A1522" t="str">
            <v>Halogen Incan142ES</v>
          </cell>
          <cell r="B1522" t="str">
            <v>Halogen Incan</v>
          </cell>
          <cell r="C1522" t="str">
            <v>HE60/1</v>
          </cell>
          <cell r="D1522" t="str">
            <v>H60/ES</v>
          </cell>
          <cell r="E1522" t="str">
            <v>Halogen Incandescent, Energy Saving, (1) 60W equivalent lamp</v>
          </cell>
          <cell r="G1522">
            <v>1</v>
          </cell>
          <cell r="H1522" t="str">
            <v>42ES</v>
          </cell>
          <cell r="I1522">
            <v>42</v>
          </cell>
        </row>
        <row r="1523">
          <cell r="A1523" t="str">
            <v>Halogen Incan153ES</v>
          </cell>
          <cell r="B1523" t="str">
            <v>Halogen Incan</v>
          </cell>
          <cell r="C1523" t="str">
            <v>HE75/1</v>
          </cell>
          <cell r="D1523" t="str">
            <v>H75/ES</v>
          </cell>
          <cell r="E1523" t="str">
            <v>Halogen Incandescent, Energy Saving, (1) 75W equivalent lamp</v>
          </cell>
          <cell r="G1523">
            <v>1</v>
          </cell>
          <cell r="H1523" t="str">
            <v>53ES</v>
          </cell>
          <cell r="I1523">
            <v>53</v>
          </cell>
        </row>
        <row r="1524">
          <cell r="A1524" t="str">
            <v>Halogen Incan170ES</v>
          </cell>
          <cell r="B1524" t="str">
            <v>Halogen Incan</v>
          </cell>
          <cell r="C1524" t="str">
            <v>HE100/1</v>
          </cell>
          <cell r="D1524" t="str">
            <v>H100/ES</v>
          </cell>
          <cell r="E1524" t="str">
            <v>Halogen Incandescent, Energy Saving, (1) 100W equivalent lamp</v>
          </cell>
          <cell r="G1524">
            <v>1</v>
          </cell>
          <cell r="H1524" t="str">
            <v>70ES</v>
          </cell>
          <cell r="I1524">
            <v>70</v>
          </cell>
        </row>
        <row r="1525">
          <cell r="A1525" t="str">
            <v>Halogen Incan185ES</v>
          </cell>
          <cell r="B1525" t="str">
            <v>Halogen Incan</v>
          </cell>
          <cell r="C1525" t="str">
            <v>HE120/1</v>
          </cell>
          <cell r="D1525" t="str">
            <v>H120/ES</v>
          </cell>
          <cell r="E1525" t="str">
            <v>Halogen Incandescent, Energy Saving, (1) 120W equivalent lamp</v>
          </cell>
          <cell r="G1525">
            <v>1</v>
          </cell>
          <cell r="H1525" t="str">
            <v>85ES</v>
          </cell>
          <cell r="I1525">
            <v>85</v>
          </cell>
        </row>
        <row r="1526">
          <cell r="A1526" t="str">
            <v>High Pressure Sodium1100CWA</v>
          </cell>
          <cell r="B1526" t="str">
            <v>High Pressure Sodium</v>
          </cell>
          <cell r="C1526" t="str">
            <v>HPS100</v>
          </cell>
          <cell r="D1526" t="str">
            <v>HPS100</v>
          </cell>
          <cell r="E1526" t="str">
            <v>High Pressure Sodium, (1) 100W lamp</v>
          </cell>
          <cell r="F1526" t="str">
            <v>CWA</v>
          </cell>
          <cell r="G1526">
            <v>1</v>
          </cell>
          <cell r="H1526">
            <v>100</v>
          </cell>
          <cell r="I1526">
            <v>138</v>
          </cell>
        </row>
        <row r="1527">
          <cell r="A1527" t="str">
            <v>High Pressure Sodium11000CWA</v>
          </cell>
          <cell r="B1527" t="str">
            <v>High Pressure Sodium</v>
          </cell>
          <cell r="C1527" t="str">
            <v>HPS1000</v>
          </cell>
          <cell r="D1527" t="str">
            <v>HPS1000</v>
          </cell>
          <cell r="E1527" t="str">
            <v>High Pressure Sodium, (1) 1000W lamp</v>
          </cell>
          <cell r="F1527" t="str">
            <v>CWA</v>
          </cell>
          <cell r="G1527">
            <v>1</v>
          </cell>
          <cell r="H1527">
            <v>1000</v>
          </cell>
          <cell r="I1527">
            <v>1100</v>
          </cell>
        </row>
        <row r="1528">
          <cell r="A1528" t="str">
            <v>High Pressure Sodium1150CWA</v>
          </cell>
          <cell r="B1528" t="str">
            <v>High Pressure Sodium</v>
          </cell>
          <cell r="C1528" t="str">
            <v>HPS150</v>
          </cell>
          <cell r="D1528" t="str">
            <v>HPS150</v>
          </cell>
          <cell r="E1528" t="str">
            <v>High Pressure Sodium, (1) 150W lamp</v>
          </cell>
          <cell r="F1528" t="str">
            <v>CWA</v>
          </cell>
          <cell r="G1528">
            <v>1</v>
          </cell>
          <cell r="H1528">
            <v>150</v>
          </cell>
          <cell r="I1528">
            <v>188</v>
          </cell>
        </row>
        <row r="1529">
          <cell r="A1529" t="str">
            <v>High Pressure Sodium1175CWA</v>
          </cell>
          <cell r="B1529" t="str">
            <v>High Pressure Sodium</v>
          </cell>
          <cell r="C1529" t="str">
            <v>HPS175</v>
          </cell>
          <cell r="D1529" t="str">
            <v>HPS175</v>
          </cell>
          <cell r="E1529" t="str">
            <v>High Pressure Sodium, (1) 175W lamp</v>
          </cell>
          <cell r="F1529" t="str">
            <v>CWA</v>
          </cell>
          <cell r="G1529">
            <v>1</v>
          </cell>
          <cell r="H1529">
            <v>175</v>
          </cell>
          <cell r="I1529">
            <v>215</v>
          </cell>
        </row>
        <row r="1530">
          <cell r="A1530" t="str">
            <v>High Pressure Sodium1200CWA</v>
          </cell>
          <cell r="B1530" t="str">
            <v>High Pressure Sodium</v>
          </cell>
          <cell r="C1530" t="str">
            <v>HPS200</v>
          </cell>
          <cell r="D1530" t="str">
            <v>HPS200</v>
          </cell>
          <cell r="E1530" t="str">
            <v>High Pressure Sodium, (1) 200W lamp</v>
          </cell>
          <cell r="F1530" t="str">
            <v>CWA</v>
          </cell>
          <cell r="G1530">
            <v>1</v>
          </cell>
          <cell r="H1530">
            <v>200</v>
          </cell>
          <cell r="I1530">
            <v>250</v>
          </cell>
        </row>
        <row r="1531">
          <cell r="A1531" t="str">
            <v>High Pressure Sodium1225CWA</v>
          </cell>
          <cell r="B1531" t="str">
            <v>High Pressure Sodium</v>
          </cell>
          <cell r="C1531" t="str">
            <v>HPS225</v>
          </cell>
          <cell r="D1531" t="str">
            <v>HPS225</v>
          </cell>
          <cell r="E1531" t="str">
            <v>High Pressure Sodium, (1) 225W lamp</v>
          </cell>
          <cell r="F1531" t="str">
            <v>CWA</v>
          </cell>
          <cell r="G1531">
            <v>1</v>
          </cell>
          <cell r="H1531">
            <v>225</v>
          </cell>
          <cell r="I1531">
            <v>275</v>
          </cell>
        </row>
        <row r="1532">
          <cell r="A1532" t="str">
            <v>High Pressure Sodium1250CWA</v>
          </cell>
          <cell r="B1532" t="str">
            <v>High Pressure Sodium</v>
          </cell>
          <cell r="C1532" t="str">
            <v>HPS250</v>
          </cell>
          <cell r="D1532" t="str">
            <v>HPS250</v>
          </cell>
          <cell r="E1532" t="str">
            <v>High Pressure Sodium, (1) 250W lamp</v>
          </cell>
          <cell r="F1532" t="str">
            <v>CWA</v>
          </cell>
          <cell r="G1532">
            <v>1</v>
          </cell>
          <cell r="H1532">
            <v>250</v>
          </cell>
          <cell r="I1532">
            <v>295</v>
          </cell>
        </row>
        <row r="1533">
          <cell r="A1533" t="str">
            <v>High Pressure Sodium1310CWA</v>
          </cell>
          <cell r="B1533" t="str">
            <v>High Pressure Sodium</v>
          </cell>
          <cell r="C1533" t="str">
            <v>HPS310</v>
          </cell>
          <cell r="D1533" t="str">
            <v>HPS310</v>
          </cell>
          <cell r="E1533" t="str">
            <v>High Pressure Sodium, (1) 310W lamp</v>
          </cell>
          <cell r="F1533" t="str">
            <v>CWA</v>
          </cell>
          <cell r="G1533">
            <v>1</v>
          </cell>
          <cell r="H1533">
            <v>310</v>
          </cell>
          <cell r="I1533">
            <v>365</v>
          </cell>
        </row>
        <row r="1534">
          <cell r="A1534" t="str">
            <v>High Pressure Sodium135CWA</v>
          </cell>
          <cell r="B1534" t="str">
            <v>High Pressure Sodium</v>
          </cell>
          <cell r="C1534" t="str">
            <v>HPS35</v>
          </cell>
          <cell r="D1534" t="str">
            <v>HPS35</v>
          </cell>
          <cell r="E1534" t="str">
            <v>High Pressure Sodium, (1) 35W lamp</v>
          </cell>
          <cell r="F1534" t="str">
            <v>CWA</v>
          </cell>
          <cell r="G1534">
            <v>1</v>
          </cell>
          <cell r="H1534">
            <v>35</v>
          </cell>
          <cell r="I1534">
            <v>46</v>
          </cell>
        </row>
        <row r="1535">
          <cell r="A1535" t="str">
            <v>High Pressure Sodium1360CWA</v>
          </cell>
          <cell r="B1535" t="str">
            <v>High Pressure Sodium</v>
          </cell>
          <cell r="C1535" t="str">
            <v>HPS360</v>
          </cell>
          <cell r="D1535" t="str">
            <v>HPS360</v>
          </cell>
          <cell r="E1535" t="str">
            <v>High Pressure Sodium, (1) 360W lamp</v>
          </cell>
          <cell r="F1535" t="str">
            <v>CWA</v>
          </cell>
          <cell r="G1535">
            <v>1</v>
          </cell>
          <cell r="H1535">
            <v>360</v>
          </cell>
          <cell r="I1535">
            <v>414</v>
          </cell>
        </row>
        <row r="1536">
          <cell r="A1536" t="str">
            <v>High Pressure Sodium1400CWA</v>
          </cell>
          <cell r="B1536" t="str">
            <v>High Pressure Sodium</v>
          </cell>
          <cell r="C1536" t="str">
            <v>HPS400</v>
          </cell>
          <cell r="D1536" t="str">
            <v>HPS400</v>
          </cell>
          <cell r="E1536" t="str">
            <v>High Pressure Sodium, (1) 400W lamp</v>
          </cell>
          <cell r="F1536" t="str">
            <v>CWA</v>
          </cell>
          <cell r="G1536">
            <v>1</v>
          </cell>
          <cell r="H1536">
            <v>400</v>
          </cell>
          <cell r="I1536">
            <v>465</v>
          </cell>
        </row>
        <row r="1537">
          <cell r="A1537" t="str">
            <v>High Pressure Sodium150CWA</v>
          </cell>
          <cell r="B1537" t="str">
            <v>High Pressure Sodium</v>
          </cell>
          <cell r="C1537" t="str">
            <v>HPS50</v>
          </cell>
          <cell r="D1537" t="str">
            <v>HPS50</v>
          </cell>
          <cell r="E1537" t="str">
            <v>High Pressure Sodium, (1) 50W lamp</v>
          </cell>
          <cell r="F1537" t="str">
            <v>CWA</v>
          </cell>
          <cell r="G1537">
            <v>1</v>
          </cell>
          <cell r="H1537">
            <v>50</v>
          </cell>
          <cell r="I1537">
            <v>66</v>
          </cell>
        </row>
        <row r="1538">
          <cell r="A1538" t="str">
            <v>High Pressure Sodium1600CWA</v>
          </cell>
          <cell r="B1538" t="str">
            <v>High Pressure Sodium</v>
          </cell>
          <cell r="C1538" t="str">
            <v>HPS600</v>
          </cell>
          <cell r="D1538" t="str">
            <v>HPS600</v>
          </cell>
          <cell r="E1538" t="str">
            <v>High Pressure Sodium, (1) 600W lamp</v>
          </cell>
          <cell r="F1538" t="str">
            <v>CWA</v>
          </cell>
          <cell r="G1538">
            <v>1</v>
          </cell>
          <cell r="H1538">
            <v>600</v>
          </cell>
          <cell r="I1538">
            <v>675</v>
          </cell>
        </row>
        <row r="1539">
          <cell r="A1539" t="str">
            <v>High Pressure Sodium170CWA</v>
          </cell>
          <cell r="B1539" t="str">
            <v>High Pressure Sodium</v>
          </cell>
          <cell r="C1539" t="str">
            <v>HPS70</v>
          </cell>
          <cell r="D1539" t="str">
            <v>HPS70</v>
          </cell>
          <cell r="E1539" t="str">
            <v>High Pressure Sodium, (1) 70W lamp</v>
          </cell>
          <cell r="F1539" t="str">
            <v>CWA</v>
          </cell>
          <cell r="G1539">
            <v>1</v>
          </cell>
          <cell r="H1539">
            <v>70</v>
          </cell>
          <cell r="I1539">
            <v>95</v>
          </cell>
        </row>
        <row r="1540">
          <cell r="A1540" t="str">
            <v>High Pressure Sodium1750CWA</v>
          </cell>
          <cell r="B1540" t="str">
            <v>High Pressure Sodium</v>
          </cell>
          <cell r="C1540" t="str">
            <v>HPS750</v>
          </cell>
          <cell r="D1540" t="str">
            <v>HPS750</v>
          </cell>
          <cell r="E1540" t="str">
            <v>High Pressure Sodium, (1) 750W lamp</v>
          </cell>
          <cell r="F1540" t="str">
            <v>CWA</v>
          </cell>
          <cell r="G1540">
            <v>1</v>
          </cell>
          <cell r="H1540">
            <v>750</v>
          </cell>
          <cell r="I1540">
            <v>835</v>
          </cell>
        </row>
        <row r="1541">
          <cell r="A1541" t="str">
            <v>Std Incandescent1100</v>
          </cell>
          <cell r="B1541" t="str">
            <v>Std Incandescent</v>
          </cell>
          <cell r="C1541" t="str">
            <v>I100/1</v>
          </cell>
          <cell r="D1541" t="str">
            <v>I100</v>
          </cell>
          <cell r="E1541" t="str">
            <v>Incandescent, (1) 100W lamp</v>
          </cell>
          <cell r="G1541">
            <v>1</v>
          </cell>
          <cell r="H1541">
            <v>100</v>
          </cell>
          <cell r="I1541">
            <v>100</v>
          </cell>
        </row>
        <row r="1542">
          <cell r="A1542" t="str">
            <v>Std Incandescent2100</v>
          </cell>
          <cell r="B1542" t="str">
            <v>Std Incandescent</v>
          </cell>
          <cell r="C1542" t="str">
            <v>I100/2</v>
          </cell>
          <cell r="D1542" t="str">
            <v>I100</v>
          </cell>
          <cell r="E1542" t="str">
            <v>Incandescent, (2) 100W lamp</v>
          </cell>
          <cell r="G1542">
            <v>2</v>
          </cell>
          <cell r="H1542">
            <v>100</v>
          </cell>
          <cell r="I1542">
            <v>200</v>
          </cell>
        </row>
        <row r="1543">
          <cell r="A1543" t="str">
            <v>Std Incandescent3100</v>
          </cell>
          <cell r="B1543" t="str">
            <v>Std Incandescent</v>
          </cell>
          <cell r="C1543" t="str">
            <v>I100/3</v>
          </cell>
          <cell r="D1543" t="str">
            <v>I100</v>
          </cell>
          <cell r="E1543" t="str">
            <v>Incandescent, (3) 100W lamp</v>
          </cell>
          <cell r="G1543">
            <v>3</v>
          </cell>
          <cell r="H1543">
            <v>100</v>
          </cell>
          <cell r="I1543">
            <v>300</v>
          </cell>
        </row>
        <row r="1544">
          <cell r="A1544" t="str">
            <v>Std Incandescent4100</v>
          </cell>
          <cell r="B1544" t="str">
            <v>Std Incandescent</v>
          </cell>
          <cell r="C1544" t="str">
            <v>I100/4</v>
          </cell>
          <cell r="D1544" t="str">
            <v>I100</v>
          </cell>
          <cell r="E1544" t="str">
            <v>Incandescent, (4) 100W lamp</v>
          </cell>
          <cell r="G1544">
            <v>4</v>
          </cell>
          <cell r="H1544">
            <v>100</v>
          </cell>
          <cell r="I1544">
            <v>400</v>
          </cell>
        </row>
        <row r="1545">
          <cell r="A1545" t="str">
            <v>Std Incandescent5100</v>
          </cell>
          <cell r="B1545" t="str">
            <v>Std Incandescent</v>
          </cell>
          <cell r="C1545" t="str">
            <v>I100/5</v>
          </cell>
          <cell r="D1545" t="str">
            <v>I100</v>
          </cell>
          <cell r="E1545" t="str">
            <v>Incandescent, (5) 100W lamp</v>
          </cell>
          <cell r="G1545">
            <v>5</v>
          </cell>
          <cell r="H1545">
            <v>100</v>
          </cell>
          <cell r="I1545">
            <v>500</v>
          </cell>
        </row>
        <row r="1546">
          <cell r="A1546" t="str">
            <v>Std Incandescent11000</v>
          </cell>
          <cell r="B1546" t="str">
            <v>Std Incandescent</v>
          </cell>
          <cell r="C1546" t="str">
            <v>I1000/1</v>
          </cell>
          <cell r="D1546" t="str">
            <v>I1000</v>
          </cell>
          <cell r="E1546" t="str">
            <v>Incandescent, (1) 1000W lamp</v>
          </cell>
          <cell r="G1546">
            <v>1</v>
          </cell>
          <cell r="H1546">
            <v>1000</v>
          </cell>
          <cell r="I1546">
            <v>1000</v>
          </cell>
        </row>
        <row r="1547">
          <cell r="A1547" t="str">
            <v>Std Incandescent190</v>
          </cell>
          <cell r="B1547" t="str">
            <v>Std Incandescent</v>
          </cell>
          <cell r="C1547" t="str">
            <v>I100E/1</v>
          </cell>
          <cell r="D1547" t="str">
            <v>I100/ES</v>
          </cell>
          <cell r="E1547" t="str">
            <v>Incandescent, (1) 100W ES lamp</v>
          </cell>
          <cell r="G1547">
            <v>1</v>
          </cell>
          <cell r="H1547">
            <v>90</v>
          </cell>
          <cell r="I1547">
            <v>90</v>
          </cell>
        </row>
        <row r="1548">
          <cell r="A1548" t="str">
            <v>Std Incandescent190</v>
          </cell>
          <cell r="B1548" t="str">
            <v>Std Incandescent</v>
          </cell>
          <cell r="C1548" t="str">
            <v>I100EL/1</v>
          </cell>
          <cell r="D1548" t="str">
            <v>I100/ES/LL</v>
          </cell>
          <cell r="E1548" t="str">
            <v>Incandescent, (1) 100W ES/LL lamp</v>
          </cell>
          <cell r="G1548">
            <v>1</v>
          </cell>
          <cell r="H1548">
            <v>90</v>
          </cell>
          <cell r="I1548">
            <v>90</v>
          </cell>
        </row>
        <row r="1549">
          <cell r="A1549" t="str">
            <v>Std Incandescent1120</v>
          </cell>
          <cell r="B1549" t="str">
            <v>Std Incandescent</v>
          </cell>
          <cell r="C1549" t="str">
            <v>I120/1</v>
          </cell>
          <cell r="D1549" t="str">
            <v>I120</v>
          </cell>
          <cell r="E1549" t="str">
            <v>Incandescent, (1) 120W lamp</v>
          </cell>
          <cell r="G1549">
            <v>1</v>
          </cell>
          <cell r="H1549">
            <v>120</v>
          </cell>
          <cell r="I1549">
            <v>120</v>
          </cell>
        </row>
        <row r="1550">
          <cell r="A1550" t="str">
            <v>Std Incandescent2120</v>
          </cell>
          <cell r="B1550" t="str">
            <v>Std Incandescent</v>
          </cell>
          <cell r="C1550" t="str">
            <v>I120/2</v>
          </cell>
          <cell r="D1550" t="str">
            <v>I120</v>
          </cell>
          <cell r="E1550" t="str">
            <v>Incandescent, (2) 120W lamp</v>
          </cell>
          <cell r="G1550">
            <v>2</v>
          </cell>
          <cell r="H1550">
            <v>120</v>
          </cell>
          <cell r="I1550">
            <v>240</v>
          </cell>
        </row>
        <row r="1551">
          <cell r="A1551" t="str">
            <v>Std Incandescent1125</v>
          </cell>
          <cell r="B1551" t="str">
            <v>Std Incandescent</v>
          </cell>
          <cell r="C1551" t="str">
            <v>I125/1</v>
          </cell>
          <cell r="D1551" t="str">
            <v>I125</v>
          </cell>
          <cell r="E1551" t="str">
            <v>Incandescent, (1) 125W lamp</v>
          </cell>
          <cell r="G1551">
            <v>1</v>
          </cell>
          <cell r="H1551">
            <v>125</v>
          </cell>
          <cell r="I1551">
            <v>125</v>
          </cell>
        </row>
        <row r="1552">
          <cell r="A1552" t="str">
            <v>Std Incandescent1135</v>
          </cell>
          <cell r="B1552" t="str">
            <v>Std Incandescent</v>
          </cell>
          <cell r="C1552" t="str">
            <v>I135/1</v>
          </cell>
          <cell r="D1552" t="str">
            <v>I135</v>
          </cell>
          <cell r="E1552" t="str">
            <v>Incandescent, (1) 135W lamp</v>
          </cell>
          <cell r="G1552">
            <v>1</v>
          </cell>
          <cell r="H1552">
            <v>135</v>
          </cell>
          <cell r="I1552">
            <v>135</v>
          </cell>
        </row>
        <row r="1553">
          <cell r="A1553" t="str">
            <v>Std Incandescent2135</v>
          </cell>
          <cell r="B1553" t="str">
            <v>Std Incandescent</v>
          </cell>
          <cell r="C1553" t="str">
            <v>I135/2</v>
          </cell>
          <cell r="D1553" t="str">
            <v>I135</v>
          </cell>
          <cell r="E1553" t="str">
            <v>Incandescent, (2) 135W lamp</v>
          </cell>
          <cell r="G1553">
            <v>2</v>
          </cell>
          <cell r="H1553">
            <v>135</v>
          </cell>
          <cell r="I1553">
            <v>270</v>
          </cell>
        </row>
        <row r="1554">
          <cell r="A1554" t="str">
            <v>Std Incandescent115</v>
          </cell>
          <cell r="B1554" t="str">
            <v>Std Incandescent</v>
          </cell>
          <cell r="C1554" t="str">
            <v>I15/1</v>
          </cell>
          <cell r="D1554" t="str">
            <v>I15</v>
          </cell>
          <cell r="E1554" t="str">
            <v>Incandescent, (1) 15W lamp</v>
          </cell>
          <cell r="G1554">
            <v>1</v>
          </cell>
          <cell r="H1554">
            <v>15</v>
          </cell>
          <cell r="I1554">
            <v>15</v>
          </cell>
        </row>
        <row r="1555">
          <cell r="A1555" t="str">
            <v>Std Incandescent215</v>
          </cell>
          <cell r="B1555" t="str">
            <v>Std Incandescent</v>
          </cell>
          <cell r="C1555" t="str">
            <v>I15/2</v>
          </cell>
          <cell r="D1555" t="str">
            <v>I15</v>
          </cell>
          <cell r="E1555" t="str">
            <v>Incandescent, (2) 15W lamp</v>
          </cell>
          <cell r="G1555">
            <v>2</v>
          </cell>
          <cell r="H1555">
            <v>15</v>
          </cell>
          <cell r="I1555">
            <v>30</v>
          </cell>
        </row>
        <row r="1556">
          <cell r="A1556" t="str">
            <v>Std Incandescent1150</v>
          </cell>
          <cell r="B1556" t="str">
            <v>Std Incandescent</v>
          </cell>
          <cell r="C1556" t="str">
            <v>I150/1</v>
          </cell>
          <cell r="D1556" t="str">
            <v>I150</v>
          </cell>
          <cell r="E1556" t="str">
            <v>Incandescent, (1) 150W lamp</v>
          </cell>
          <cell r="G1556">
            <v>1</v>
          </cell>
          <cell r="H1556">
            <v>150</v>
          </cell>
          <cell r="I1556">
            <v>150</v>
          </cell>
        </row>
        <row r="1557">
          <cell r="A1557" t="str">
            <v>Std Incandescent2150</v>
          </cell>
          <cell r="B1557" t="str">
            <v>Std Incandescent</v>
          </cell>
          <cell r="C1557" t="str">
            <v>I150/2</v>
          </cell>
          <cell r="D1557" t="str">
            <v>I150</v>
          </cell>
          <cell r="E1557" t="str">
            <v>Incandescent, (2) 150W lamp</v>
          </cell>
          <cell r="G1557">
            <v>2</v>
          </cell>
          <cell r="H1557">
            <v>150</v>
          </cell>
          <cell r="I1557">
            <v>300</v>
          </cell>
        </row>
        <row r="1558">
          <cell r="A1558" t="str">
            <v>Std Incandescent11500</v>
          </cell>
          <cell r="B1558" t="str">
            <v>Std Incandescent</v>
          </cell>
          <cell r="C1558" t="str">
            <v>I1500/1</v>
          </cell>
          <cell r="D1558" t="str">
            <v>I1500</v>
          </cell>
          <cell r="E1558" t="str">
            <v>Incandescent, (1) 1500W lamp</v>
          </cell>
          <cell r="G1558">
            <v>1</v>
          </cell>
          <cell r="H1558">
            <v>1500</v>
          </cell>
          <cell r="I1558">
            <v>1500</v>
          </cell>
        </row>
        <row r="1559">
          <cell r="A1559" t="str">
            <v>Std Incandescent1135</v>
          </cell>
          <cell r="B1559" t="str">
            <v>Std Incandescent</v>
          </cell>
          <cell r="C1559" t="str">
            <v>I150E/1</v>
          </cell>
          <cell r="D1559" t="str">
            <v>I150/ES</v>
          </cell>
          <cell r="E1559" t="str">
            <v>Incandescent, (1) 150W ES lamp</v>
          </cell>
          <cell r="G1559">
            <v>1</v>
          </cell>
          <cell r="H1559">
            <v>135</v>
          </cell>
          <cell r="I1559">
            <v>135</v>
          </cell>
        </row>
        <row r="1560">
          <cell r="A1560" t="str">
            <v>Std Incandescent1135</v>
          </cell>
          <cell r="B1560" t="str">
            <v>Std Incandescent</v>
          </cell>
          <cell r="C1560" t="str">
            <v>I150EL/1</v>
          </cell>
          <cell r="D1560" t="str">
            <v>I150/ES/LL</v>
          </cell>
          <cell r="E1560" t="str">
            <v>Incandescent, (1) 150W ES/LL lamp</v>
          </cell>
          <cell r="G1560">
            <v>1</v>
          </cell>
          <cell r="H1560">
            <v>135</v>
          </cell>
          <cell r="I1560">
            <v>135</v>
          </cell>
        </row>
        <row r="1561">
          <cell r="A1561" t="str">
            <v>Std Incandescent1170</v>
          </cell>
          <cell r="B1561" t="str">
            <v>Std Incandescent</v>
          </cell>
          <cell r="C1561" t="str">
            <v>I170/1</v>
          </cell>
          <cell r="D1561" t="str">
            <v>I170</v>
          </cell>
          <cell r="E1561" t="str">
            <v>Incandescent, (1) 170W lamp</v>
          </cell>
          <cell r="G1561">
            <v>1</v>
          </cell>
          <cell r="H1561">
            <v>170</v>
          </cell>
          <cell r="I1561">
            <v>170</v>
          </cell>
        </row>
        <row r="1562">
          <cell r="A1562" t="str">
            <v>Std Incandescent120</v>
          </cell>
          <cell r="B1562" t="str">
            <v>Std Incandescent</v>
          </cell>
          <cell r="C1562" t="str">
            <v>I20/1</v>
          </cell>
          <cell r="D1562" t="str">
            <v>I20</v>
          </cell>
          <cell r="E1562" t="str">
            <v>Incandescent, (1) 20W lamp</v>
          </cell>
          <cell r="G1562">
            <v>1</v>
          </cell>
          <cell r="H1562">
            <v>20</v>
          </cell>
          <cell r="I1562">
            <v>20</v>
          </cell>
        </row>
        <row r="1563">
          <cell r="A1563" t="str">
            <v>Std Incandescent220</v>
          </cell>
          <cell r="B1563" t="str">
            <v>Std Incandescent</v>
          </cell>
          <cell r="C1563" t="str">
            <v>I20/2</v>
          </cell>
          <cell r="D1563" t="str">
            <v>I20</v>
          </cell>
          <cell r="E1563" t="str">
            <v>Incandescent, (2) 20W lamp</v>
          </cell>
          <cell r="G1563">
            <v>2</v>
          </cell>
          <cell r="H1563">
            <v>20</v>
          </cell>
          <cell r="I1563">
            <v>40</v>
          </cell>
        </row>
        <row r="1564">
          <cell r="A1564" t="str">
            <v>Std Incandescent1200</v>
          </cell>
          <cell r="B1564" t="str">
            <v>Std Incandescent</v>
          </cell>
          <cell r="C1564" t="str">
            <v>I200/1</v>
          </cell>
          <cell r="D1564" t="str">
            <v>I200</v>
          </cell>
          <cell r="E1564" t="str">
            <v>Incandescent, (1) 200W lamp</v>
          </cell>
          <cell r="G1564">
            <v>1</v>
          </cell>
          <cell r="H1564">
            <v>200</v>
          </cell>
          <cell r="I1564">
            <v>200</v>
          </cell>
        </row>
        <row r="1565">
          <cell r="A1565" t="str">
            <v>Std Incandescent2200</v>
          </cell>
          <cell r="B1565" t="str">
            <v>Std Incandescent</v>
          </cell>
          <cell r="C1565" t="str">
            <v>I200/2</v>
          </cell>
          <cell r="D1565" t="str">
            <v>I200</v>
          </cell>
          <cell r="E1565" t="str">
            <v>Incandescent, (2) 200W lamp</v>
          </cell>
          <cell r="G1565">
            <v>2</v>
          </cell>
          <cell r="H1565">
            <v>200</v>
          </cell>
          <cell r="I1565">
            <v>400</v>
          </cell>
        </row>
        <row r="1566">
          <cell r="A1566" t="str">
            <v>Std Incandescent12000</v>
          </cell>
          <cell r="B1566" t="str">
            <v>Std Incandescent</v>
          </cell>
          <cell r="C1566" t="str">
            <v>I2000/1</v>
          </cell>
          <cell r="D1566" t="str">
            <v>I2000</v>
          </cell>
          <cell r="E1566" t="str">
            <v>Incandescent, (1) 2000W lamp</v>
          </cell>
          <cell r="G1566">
            <v>1</v>
          </cell>
          <cell r="H1566">
            <v>2000</v>
          </cell>
          <cell r="I1566">
            <v>2000</v>
          </cell>
        </row>
        <row r="1567">
          <cell r="A1567" t="str">
            <v>Std Incandescent1200</v>
          </cell>
          <cell r="B1567" t="str">
            <v>Std Incandescent</v>
          </cell>
          <cell r="C1567" t="str">
            <v>I200L/1</v>
          </cell>
          <cell r="D1567" t="str">
            <v>I200/LL</v>
          </cell>
          <cell r="E1567" t="str">
            <v>Incandescent, (1) 200W LL lamp</v>
          </cell>
          <cell r="G1567">
            <v>1</v>
          </cell>
          <cell r="H1567">
            <v>200</v>
          </cell>
          <cell r="I1567">
            <v>200</v>
          </cell>
        </row>
        <row r="1568">
          <cell r="A1568" t="str">
            <v>Std Incandescent1220</v>
          </cell>
          <cell r="B1568" t="str">
            <v>Std Incandescent</v>
          </cell>
          <cell r="C1568" t="str">
            <v>I220L/1</v>
          </cell>
          <cell r="D1568" t="str">
            <v>I220/LL</v>
          </cell>
          <cell r="E1568" t="str">
            <v>Incandescent, (1) 220W LL lamp</v>
          </cell>
          <cell r="G1568">
            <v>1</v>
          </cell>
          <cell r="H1568">
            <v>220</v>
          </cell>
          <cell r="I1568">
            <v>220</v>
          </cell>
        </row>
        <row r="1569">
          <cell r="A1569" t="str">
            <v>Std Incandescent125</v>
          </cell>
          <cell r="B1569" t="str">
            <v>Std Incandescent</v>
          </cell>
          <cell r="C1569" t="str">
            <v>I25/1</v>
          </cell>
          <cell r="D1569" t="str">
            <v>I25</v>
          </cell>
          <cell r="E1569" t="str">
            <v>Incandescent, (1) 25W lamp</v>
          </cell>
          <cell r="G1569">
            <v>1</v>
          </cell>
          <cell r="H1569">
            <v>25</v>
          </cell>
          <cell r="I1569">
            <v>25</v>
          </cell>
        </row>
        <row r="1570">
          <cell r="A1570" t="str">
            <v>Std Incandescent225</v>
          </cell>
          <cell r="B1570" t="str">
            <v>Std Incandescent</v>
          </cell>
          <cell r="C1570" t="str">
            <v>I25/2</v>
          </cell>
          <cell r="D1570" t="str">
            <v>I25</v>
          </cell>
          <cell r="E1570" t="str">
            <v>Incandescent, (2) 25W lamp</v>
          </cell>
          <cell r="G1570">
            <v>2</v>
          </cell>
          <cell r="H1570">
            <v>25</v>
          </cell>
          <cell r="I1570">
            <v>50</v>
          </cell>
        </row>
        <row r="1571">
          <cell r="A1571" t="str">
            <v>Std Incandescent425</v>
          </cell>
          <cell r="B1571" t="str">
            <v>Std Incandescent</v>
          </cell>
          <cell r="C1571" t="str">
            <v>I25/4</v>
          </cell>
          <cell r="D1571" t="str">
            <v>I25</v>
          </cell>
          <cell r="E1571" t="str">
            <v>Incandescent, (4) 25W lamp</v>
          </cell>
          <cell r="G1571">
            <v>4</v>
          </cell>
          <cell r="H1571">
            <v>25</v>
          </cell>
          <cell r="I1571">
            <v>100</v>
          </cell>
        </row>
        <row r="1572">
          <cell r="A1572" t="str">
            <v>Std Incandescent1250</v>
          </cell>
          <cell r="B1572" t="str">
            <v>Std Incandescent</v>
          </cell>
          <cell r="C1572" t="str">
            <v>I250/1</v>
          </cell>
          <cell r="D1572" t="str">
            <v>I250</v>
          </cell>
          <cell r="E1572" t="str">
            <v>Incandescent, (1) 250W lamp</v>
          </cell>
          <cell r="G1572">
            <v>1</v>
          </cell>
          <cell r="H1572">
            <v>250</v>
          </cell>
          <cell r="I1572">
            <v>250</v>
          </cell>
        </row>
        <row r="1573">
          <cell r="A1573" t="str">
            <v>Std Incandescent130</v>
          </cell>
          <cell r="B1573" t="str">
            <v>Std Incandescent</v>
          </cell>
          <cell r="C1573" t="str">
            <v>I30/1</v>
          </cell>
          <cell r="D1573" t="str">
            <v>I30</v>
          </cell>
          <cell r="E1573" t="str">
            <v>Incandescent, (1) 30W lamp</v>
          </cell>
          <cell r="G1573">
            <v>1</v>
          </cell>
          <cell r="H1573">
            <v>30</v>
          </cell>
          <cell r="I1573">
            <v>30</v>
          </cell>
        </row>
        <row r="1574">
          <cell r="A1574" t="str">
            <v>Std Incandescent1300</v>
          </cell>
          <cell r="B1574" t="str">
            <v>Std Incandescent</v>
          </cell>
          <cell r="C1574" t="str">
            <v>I300/1</v>
          </cell>
          <cell r="D1574" t="str">
            <v>I300</v>
          </cell>
          <cell r="E1574" t="str">
            <v>Incandescent, (1) 300W lamp</v>
          </cell>
          <cell r="G1574">
            <v>1</v>
          </cell>
          <cell r="H1574">
            <v>300</v>
          </cell>
          <cell r="I1574">
            <v>300</v>
          </cell>
        </row>
        <row r="1575">
          <cell r="A1575" t="str">
            <v>Std Incandescent134</v>
          </cell>
          <cell r="B1575" t="str">
            <v>Std Incandescent</v>
          </cell>
          <cell r="C1575" t="str">
            <v>I34/1</v>
          </cell>
          <cell r="D1575" t="str">
            <v>I34</v>
          </cell>
          <cell r="E1575" t="str">
            <v>Incandescent, (1) 34W lamp</v>
          </cell>
          <cell r="G1575">
            <v>1</v>
          </cell>
          <cell r="H1575">
            <v>34</v>
          </cell>
          <cell r="I1575">
            <v>34</v>
          </cell>
        </row>
        <row r="1576">
          <cell r="A1576" t="str">
            <v>Std Incandescent234</v>
          </cell>
          <cell r="B1576" t="str">
            <v>Std Incandescent</v>
          </cell>
          <cell r="C1576" t="str">
            <v>I34/2</v>
          </cell>
          <cell r="D1576" t="str">
            <v>I34</v>
          </cell>
          <cell r="E1576" t="str">
            <v>Incandescent, (2) 34W lamp</v>
          </cell>
          <cell r="G1576">
            <v>2</v>
          </cell>
          <cell r="H1576">
            <v>34</v>
          </cell>
          <cell r="I1576">
            <v>68</v>
          </cell>
        </row>
        <row r="1577">
          <cell r="A1577" t="str">
            <v>Std Incandescent136</v>
          </cell>
          <cell r="B1577" t="str">
            <v>Std Incandescent</v>
          </cell>
          <cell r="C1577" t="str">
            <v>I36/1</v>
          </cell>
          <cell r="D1577" t="str">
            <v>I36</v>
          </cell>
          <cell r="E1577" t="str">
            <v>Incandescent, (1) 36W lamp</v>
          </cell>
          <cell r="G1577">
            <v>1</v>
          </cell>
          <cell r="H1577">
            <v>36</v>
          </cell>
          <cell r="I1577">
            <v>36</v>
          </cell>
        </row>
        <row r="1578">
          <cell r="A1578" t="str">
            <v>Std Incandescent140</v>
          </cell>
          <cell r="B1578" t="str">
            <v>Std Incandescent</v>
          </cell>
          <cell r="C1578" t="str">
            <v>I40/1</v>
          </cell>
          <cell r="D1578" t="str">
            <v>I40</v>
          </cell>
          <cell r="E1578" t="str">
            <v>Incandescent, (1) 40W lamp</v>
          </cell>
          <cell r="G1578">
            <v>1</v>
          </cell>
          <cell r="H1578">
            <v>40</v>
          </cell>
          <cell r="I1578">
            <v>40</v>
          </cell>
        </row>
        <row r="1579">
          <cell r="A1579" t="str">
            <v>Std Incandescent240</v>
          </cell>
          <cell r="B1579" t="str">
            <v>Std Incandescent</v>
          </cell>
          <cell r="C1579" t="str">
            <v>I40/2</v>
          </cell>
          <cell r="D1579" t="str">
            <v>I40</v>
          </cell>
          <cell r="E1579" t="str">
            <v>Incandescent, (2) 40W lamp</v>
          </cell>
          <cell r="G1579">
            <v>2</v>
          </cell>
          <cell r="H1579">
            <v>40</v>
          </cell>
          <cell r="I1579">
            <v>80</v>
          </cell>
        </row>
        <row r="1580">
          <cell r="A1580" t="str">
            <v>Std Incandescent1400</v>
          </cell>
          <cell r="B1580" t="str">
            <v>Std Incandescent</v>
          </cell>
          <cell r="C1580" t="str">
            <v>I400/1</v>
          </cell>
          <cell r="D1580" t="str">
            <v>I400</v>
          </cell>
          <cell r="E1580" t="str">
            <v>Incandescent, (1) 400W lamp</v>
          </cell>
          <cell r="G1580">
            <v>1</v>
          </cell>
          <cell r="H1580">
            <v>400</v>
          </cell>
          <cell r="I1580">
            <v>400</v>
          </cell>
        </row>
        <row r="1581">
          <cell r="A1581" t="str">
            <v>Std Incandescent134</v>
          </cell>
          <cell r="B1581" t="str">
            <v>Std Incandescent</v>
          </cell>
          <cell r="C1581" t="str">
            <v>I40E/1</v>
          </cell>
          <cell r="D1581" t="str">
            <v>I40/ES</v>
          </cell>
          <cell r="E1581" t="str">
            <v>Incandescent, (1) 40W ES lamp</v>
          </cell>
          <cell r="G1581">
            <v>1</v>
          </cell>
          <cell r="H1581">
            <v>34</v>
          </cell>
          <cell r="I1581">
            <v>34</v>
          </cell>
        </row>
        <row r="1582">
          <cell r="A1582" t="str">
            <v>Std Incandescent134</v>
          </cell>
          <cell r="B1582" t="str">
            <v>Std Incandescent</v>
          </cell>
          <cell r="C1582" t="str">
            <v>I40EL/1</v>
          </cell>
          <cell r="D1582" t="str">
            <v>I40/ES/LL</v>
          </cell>
          <cell r="E1582" t="str">
            <v>Incandescent, (1) 40W ES/LL lamp</v>
          </cell>
          <cell r="G1582">
            <v>1</v>
          </cell>
          <cell r="H1582">
            <v>34</v>
          </cell>
          <cell r="I1582">
            <v>34</v>
          </cell>
        </row>
        <row r="1583">
          <cell r="A1583" t="str">
            <v>Std Incandescent142</v>
          </cell>
          <cell r="B1583" t="str">
            <v>Std Incandescent</v>
          </cell>
          <cell r="C1583" t="str">
            <v>I42/1</v>
          </cell>
          <cell r="D1583" t="str">
            <v>I42</v>
          </cell>
          <cell r="E1583" t="str">
            <v>Incandescent, (1) 42W lamp</v>
          </cell>
          <cell r="G1583">
            <v>1</v>
          </cell>
          <cell r="H1583">
            <v>42</v>
          </cell>
          <cell r="I1583">
            <v>42</v>
          </cell>
        </row>
        <row r="1584">
          <cell r="A1584" t="str">
            <v>Std Incandescent1448</v>
          </cell>
          <cell r="B1584" t="str">
            <v>Std Incandescent</v>
          </cell>
          <cell r="C1584" t="str">
            <v>I448/1</v>
          </cell>
          <cell r="D1584" t="str">
            <v>I448</v>
          </cell>
          <cell r="E1584" t="str">
            <v>Incandescent, (1) 448W lamp</v>
          </cell>
          <cell r="G1584">
            <v>1</v>
          </cell>
          <cell r="H1584">
            <v>448</v>
          </cell>
          <cell r="I1584">
            <v>448</v>
          </cell>
        </row>
        <row r="1585">
          <cell r="A1585" t="str">
            <v>Std Incandescent145</v>
          </cell>
          <cell r="B1585" t="str">
            <v>Std Incandescent</v>
          </cell>
          <cell r="C1585" t="str">
            <v>I45/1</v>
          </cell>
          <cell r="D1585" t="str">
            <v>I45</v>
          </cell>
          <cell r="E1585" t="str">
            <v>Incandescent, (1) 45W lamp</v>
          </cell>
          <cell r="G1585">
            <v>1</v>
          </cell>
          <cell r="H1585">
            <v>45</v>
          </cell>
          <cell r="I1585">
            <v>45</v>
          </cell>
        </row>
        <row r="1586">
          <cell r="A1586" t="str">
            <v>Std Incandescent150</v>
          </cell>
          <cell r="B1586" t="str">
            <v>Std Incandescent</v>
          </cell>
          <cell r="C1586" t="str">
            <v>I50/1</v>
          </cell>
          <cell r="D1586" t="str">
            <v>I50</v>
          </cell>
          <cell r="E1586" t="str">
            <v>Incandescent, (1) 50W lamp</v>
          </cell>
          <cell r="G1586">
            <v>1</v>
          </cell>
          <cell r="H1586">
            <v>50</v>
          </cell>
          <cell r="I1586">
            <v>50</v>
          </cell>
        </row>
        <row r="1587">
          <cell r="A1587" t="str">
            <v>Std Incandescent250</v>
          </cell>
          <cell r="B1587" t="str">
            <v>Std Incandescent</v>
          </cell>
          <cell r="C1587" t="str">
            <v>I50/2</v>
          </cell>
          <cell r="D1587" t="str">
            <v>I50</v>
          </cell>
          <cell r="E1587" t="str">
            <v>Incandescent, (2) 50W lamp</v>
          </cell>
          <cell r="G1587">
            <v>2</v>
          </cell>
          <cell r="H1587">
            <v>50</v>
          </cell>
          <cell r="I1587">
            <v>100</v>
          </cell>
        </row>
        <row r="1588">
          <cell r="A1588" t="str">
            <v>Std Incandescent1500</v>
          </cell>
          <cell r="B1588" t="str">
            <v>Std Incandescent</v>
          </cell>
          <cell r="C1588" t="str">
            <v>I500/1</v>
          </cell>
          <cell r="D1588" t="str">
            <v>I500</v>
          </cell>
          <cell r="E1588" t="str">
            <v>Incandescent, (1) 500W lamp</v>
          </cell>
          <cell r="G1588">
            <v>1</v>
          </cell>
          <cell r="H1588">
            <v>500</v>
          </cell>
          <cell r="I1588">
            <v>500</v>
          </cell>
        </row>
        <row r="1589">
          <cell r="A1589" t="str">
            <v>Std Incandescent152</v>
          </cell>
          <cell r="B1589" t="str">
            <v>Std Incandescent</v>
          </cell>
          <cell r="C1589" t="str">
            <v>I52/1</v>
          </cell>
          <cell r="D1589" t="str">
            <v>I52</v>
          </cell>
          <cell r="E1589" t="str">
            <v>Incandescent, (1) 52W lamp</v>
          </cell>
          <cell r="G1589">
            <v>1</v>
          </cell>
          <cell r="H1589">
            <v>52</v>
          </cell>
          <cell r="I1589">
            <v>52</v>
          </cell>
        </row>
        <row r="1590">
          <cell r="A1590" t="str">
            <v>Std Incandescent252</v>
          </cell>
          <cell r="B1590" t="str">
            <v>Std Incandescent</v>
          </cell>
          <cell r="C1590" t="str">
            <v>I52/2</v>
          </cell>
          <cell r="D1590" t="str">
            <v>I52</v>
          </cell>
          <cell r="E1590" t="str">
            <v>Incandescent, (2) 52W lamp</v>
          </cell>
          <cell r="G1590">
            <v>2</v>
          </cell>
          <cell r="H1590">
            <v>52</v>
          </cell>
          <cell r="I1590">
            <v>104</v>
          </cell>
        </row>
        <row r="1591">
          <cell r="A1591" t="str">
            <v>Std Incandescent154</v>
          </cell>
          <cell r="B1591" t="str">
            <v>Std Incandescent</v>
          </cell>
          <cell r="C1591" t="str">
            <v>I54/1</v>
          </cell>
          <cell r="D1591" t="str">
            <v>I54</v>
          </cell>
          <cell r="E1591" t="str">
            <v>Incandescent, (1) 54W lamp</v>
          </cell>
          <cell r="G1591">
            <v>1</v>
          </cell>
          <cell r="H1591">
            <v>54</v>
          </cell>
          <cell r="I1591">
            <v>54</v>
          </cell>
        </row>
        <row r="1592">
          <cell r="A1592" t="str">
            <v>Std Incandescent254</v>
          </cell>
          <cell r="B1592" t="str">
            <v>Std Incandescent</v>
          </cell>
          <cell r="C1592" t="str">
            <v>I54/2</v>
          </cell>
          <cell r="D1592" t="str">
            <v>I54</v>
          </cell>
          <cell r="E1592" t="str">
            <v>Incandescent, (2) 54W lamp</v>
          </cell>
          <cell r="G1592">
            <v>2</v>
          </cell>
          <cell r="H1592">
            <v>54</v>
          </cell>
          <cell r="I1592">
            <v>108</v>
          </cell>
        </row>
        <row r="1593">
          <cell r="A1593" t="str">
            <v>Std Incandescent155</v>
          </cell>
          <cell r="B1593" t="str">
            <v>Std Incandescent</v>
          </cell>
          <cell r="C1593" t="str">
            <v>I55/1</v>
          </cell>
          <cell r="D1593" t="str">
            <v>I55</v>
          </cell>
          <cell r="E1593" t="str">
            <v>Incandescent, (1) 55W lamp</v>
          </cell>
          <cell r="G1593">
            <v>1</v>
          </cell>
          <cell r="H1593">
            <v>55</v>
          </cell>
          <cell r="I1593">
            <v>55</v>
          </cell>
        </row>
        <row r="1594">
          <cell r="A1594" t="str">
            <v>Std Incandescent255</v>
          </cell>
          <cell r="B1594" t="str">
            <v>Std Incandescent</v>
          </cell>
          <cell r="C1594" t="str">
            <v>I55/2</v>
          </cell>
          <cell r="D1594" t="str">
            <v>I55</v>
          </cell>
          <cell r="E1594" t="str">
            <v>Incandescent, (2) 55W lamp</v>
          </cell>
          <cell r="G1594">
            <v>2</v>
          </cell>
          <cell r="H1594">
            <v>55</v>
          </cell>
          <cell r="I1594">
            <v>110</v>
          </cell>
        </row>
        <row r="1595">
          <cell r="A1595" t="str">
            <v>Std Incandescent160</v>
          </cell>
          <cell r="B1595" t="str">
            <v>Std Incandescent</v>
          </cell>
          <cell r="C1595" t="str">
            <v>I60/1</v>
          </cell>
          <cell r="D1595" t="str">
            <v>I60</v>
          </cell>
          <cell r="E1595" t="str">
            <v>Incandescent, (1) 60W lamp</v>
          </cell>
          <cell r="G1595">
            <v>1</v>
          </cell>
          <cell r="H1595">
            <v>60</v>
          </cell>
          <cell r="I1595">
            <v>60</v>
          </cell>
        </row>
        <row r="1596">
          <cell r="A1596" t="str">
            <v>Std Incandescent260</v>
          </cell>
          <cell r="B1596" t="str">
            <v>Std Incandescent</v>
          </cell>
          <cell r="C1596" t="str">
            <v>I60/2</v>
          </cell>
          <cell r="D1596" t="str">
            <v>I60</v>
          </cell>
          <cell r="E1596" t="str">
            <v>Incandescent, (2) 60W lamp</v>
          </cell>
          <cell r="G1596">
            <v>2</v>
          </cell>
          <cell r="H1596">
            <v>60</v>
          </cell>
          <cell r="I1596">
            <v>120</v>
          </cell>
        </row>
        <row r="1597">
          <cell r="A1597" t="str">
            <v>Std Incandescent360</v>
          </cell>
          <cell r="B1597" t="str">
            <v>Std Incandescent</v>
          </cell>
          <cell r="C1597" t="str">
            <v>I60/3</v>
          </cell>
          <cell r="D1597" t="str">
            <v>I60</v>
          </cell>
          <cell r="E1597" t="str">
            <v>Incandescent, (3) 60W lamp</v>
          </cell>
          <cell r="G1597">
            <v>3</v>
          </cell>
          <cell r="H1597">
            <v>60</v>
          </cell>
          <cell r="I1597">
            <v>180</v>
          </cell>
        </row>
        <row r="1598">
          <cell r="A1598" t="str">
            <v>Std Incandescent460</v>
          </cell>
          <cell r="B1598" t="str">
            <v>Std Incandescent</v>
          </cell>
          <cell r="C1598" t="str">
            <v>I60/4</v>
          </cell>
          <cell r="D1598" t="str">
            <v>I60</v>
          </cell>
          <cell r="E1598" t="str">
            <v>Incandescent, (4) 60W lamp</v>
          </cell>
          <cell r="G1598">
            <v>4</v>
          </cell>
          <cell r="H1598">
            <v>60</v>
          </cell>
          <cell r="I1598">
            <v>240</v>
          </cell>
        </row>
        <row r="1599">
          <cell r="A1599" t="str">
            <v>Std Incandescent560</v>
          </cell>
          <cell r="B1599" t="str">
            <v>Std Incandescent</v>
          </cell>
          <cell r="C1599" t="str">
            <v>I60/5</v>
          </cell>
          <cell r="D1599" t="str">
            <v>I60</v>
          </cell>
          <cell r="E1599" t="str">
            <v>Incandescent, (5) 60W lamp</v>
          </cell>
          <cell r="G1599">
            <v>5</v>
          </cell>
          <cell r="H1599">
            <v>60</v>
          </cell>
          <cell r="I1599">
            <v>300</v>
          </cell>
        </row>
        <row r="1600">
          <cell r="A1600" t="str">
            <v>Std Incandescent152</v>
          </cell>
          <cell r="B1600" t="str">
            <v>Std Incandescent</v>
          </cell>
          <cell r="C1600" t="str">
            <v>I60E/1</v>
          </cell>
          <cell r="D1600" t="str">
            <v>I60/ES</v>
          </cell>
          <cell r="E1600" t="str">
            <v>Incandescent, (1) 60W ES lamp</v>
          </cell>
          <cell r="G1600">
            <v>1</v>
          </cell>
          <cell r="H1600">
            <v>52</v>
          </cell>
          <cell r="I1600">
            <v>52</v>
          </cell>
        </row>
        <row r="1601">
          <cell r="A1601" t="str">
            <v>Std Incandescent152</v>
          </cell>
          <cell r="B1601" t="str">
            <v>Std Incandescent</v>
          </cell>
          <cell r="C1601" t="str">
            <v>I60EL/1</v>
          </cell>
          <cell r="D1601" t="str">
            <v>I60/ES/LL</v>
          </cell>
          <cell r="E1601" t="str">
            <v>Incandescent, (1) 60W ES/LL lamp</v>
          </cell>
          <cell r="G1601">
            <v>1</v>
          </cell>
          <cell r="H1601">
            <v>52</v>
          </cell>
          <cell r="I1601">
            <v>52</v>
          </cell>
        </row>
        <row r="1602">
          <cell r="A1602" t="str">
            <v>Std Incandescent1620</v>
          </cell>
          <cell r="B1602" t="str">
            <v>Std Incandescent</v>
          </cell>
          <cell r="C1602" t="str">
            <v>I620/1</v>
          </cell>
          <cell r="D1602" t="str">
            <v>I620/LL</v>
          </cell>
          <cell r="E1602" t="str">
            <v>Incandescent, (1) 620W LL lamp</v>
          </cell>
          <cell r="G1602">
            <v>1</v>
          </cell>
          <cell r="H1602">
            <v>620</v>
          </cell>
          <cell r="I1602">
            <v>620</v>
          </cell>
        </row>
        <row r="1603">
          <cell r="A1603" t="str">
            <v>Std Incandescent165</v>
          </cell>
          <cell r="B1603" t="str">
            <v>Std Incandescent</v>
          </cell>
          <cell r="C1603" t="str">
            <v>I65/1</v>
          </cell>
          <cell r="D1603" t="str">
            <v>I65</v>
          </cell>
          <cell r="E1603" t="str">
            <v>Incandescent, (1) 65W lamp</v>
          </cell>
          <cell r="G1603">
            <v>1</v>
          </cell>
          <cell r="H1603">
            <v>65</v>
          </cell>
          <cell r="I1603">
            <v>65</v>
          </cell>
        </row>
        <row r="1604">
          <cell r="A1604" t="str">
            <v>Std Incandescent265</v>
          </cell>
          <cell r="B1604" t="str">
            <v>Std Incandescent</v>
          </cell>
          <cell r="C1604" t="str">
            <v>I65/2</v>
          </cell>
          <cell r="D1604" t="str">
            <v>I65</v>
          </cell>
          <cell r="E1604" t="str">
            <v>Incandescent, (2) 65W lamp</v>
          </cell>
          <cell r="G1604">
            <v>2</v>
          </cell>
          <cell r="H1604">
            <v>65</v>
          </cell>
          <cell r="I1604">
            <v>130</v>
          </cell>
        </row>
        <row r="1605">
          <cell r="A1605" t="str">
            <v>Std Incandescent167</v>
          </cell>
          <cell r="B1605" t="str">
            <v>Std Incandescent</v>
          </cell>
          <cell r="C1605" t="str">
            <v>I67/1</v>
          </cell>
          <cell r="D1605" t="str">
            <v>I67</v>
          </cell>
          <cell r="E1605" t="str">
            <v>Incandescent, (1) 67W lamp</v>
          </cell>
          <cell r="G1605">
            <v>1</v>
          </cell>
          <cell r="H1605">
            <v>67</v>
          </cell>
          <cell r="I1605">
            <v>67</v>
          </cell>
        </row>
        <row r="1606">
          <cell r="A1606" t="str">
            <v>Std Incandescent267</v>
          </cell>
          <cell r="B1606" t="str">
            <v>Std Incandescent</v>
          </cell>
          <cell r="C1606" t="str">
            <v>I67/2</v>
          </cell>
          <cell r="D1606" t="str">
            <v>I67</v>
          </cell>
          <cell r="E1606" t="str">
            <v>Incandescent, (2) 67W lamp</v>
          </cell>
          <cell r="G1606">
            <v>2</v>
          </cell>
          <cell r="H1606">
            <v>67</v>
          </cell>
          <cell r="I1606">
            <v>134</v>
          </cell>
        </row>
        <row r="1607">
          <cell r="A1607" t="str">
            <v>Std Incandescent367</v>
          </cell>
          <cell r="B1607" t="str">
            <v>Std Incandescent</v>
          </cell>
          <cell r="C1607" t="str">
            <v>I67/3</v>
          </cell>
          <cell r="D1607" t="str">
            <v>I67</v>
          </cell>
          <cell r="E1607" t="str">
            <v>Incandescent, (3) 67W lamp</v>
          </cell>
          <cell r="G1607">
            <v>3</v>
          </cell>
          <cell r="H1607">
            <v>67</v>
          </cell>
          <cell r="I1607">
            <v>201</v>
          </cell>
        </row>
        <row r="1608">
          <cell r="A1608" t="str">
            <v>Std Incandescent169</v>
          </cell>
          <cell r="B1608" t="str">
            <v>Std Incandescent</v>
          </cell>
          <cell r="C1608" t="str">
            <v>I69/1</v>
          </cell>
          <cell r="D1608" t="str">
            <v>I69</v>
          </cell>
          <cell r="E1608" t="str">
            <v>Incandescent, (1) 69W lamp</v>
          </cell>
          <cell r="G1608">
            <v>1</v>
          </cell>
          <cell r="H1608">
            <v>69</v>
          </cell>
          <cell r="I1608">
            <v>69</v>
          </cell>
        </row>
        <row r="1609">
          <cell r="A1609" t="str">
            <v>Std Incandescent17.5</v>
          </cell>
          <cell r="B1609" t="str">
            <v>Std Incandescent</v>
          </cell>
          <cell r="C1609" t="str">
            <v>I7.5/1</v>
          </cell>
          <cell r="D1609" t="str">
            <v>I7.5</v>
          </cell>
          <cell r="E1609" t="str">
            <v>Tungsten exit light, (1) 7.5 W lamp, used in night light application</v>
          </cell>
          <cell r="G1609">
            <v>1</v>
          </cell>
          <cell r="H1609">
            <v>7.5</v>
          </cell>
          <cell r="I1609">
            <v>8</v>
          </cell>
        </row>
        <row r="1610">
          <cell r="A1610" t="str">
            <v>Std Incandescent27.5</v>
          </cell>
          <cell r="B1610" t="str">
            <v>Std Incandescent</v>
          </cell>
          <cell r="C1610" t="str">
            <v>I7.5/2</v>
          </cell>
          <cell r="D1610" t="str">
            <v>I7.5</v>
          </cell>
          <cell r="E1610" t="str">
            <v>Tungsten exit light, (2) 7.5 W lamp, used in night light application</v>
          </cell>
          <cell r="G1610">
            <v>2</v>
          </cell>
          <cell r="H1610">
            <v>7.5</v>
          </cell>
          <cell r="I1610">
            <v>15</v>
          </cell>
        </row>
        <row r="1611">
          <cell r="A1611" t="str">
            <v>Std Incandescent170</v>
          </cell>
          <cell r="B1611" t="str">
            <v>Std Incandescent</v>
          </cell>
          <cell r="C1611" t="str">
            <v>I70/1</v>
          </cell>
          <cell r="D1611" t="str">
            <v>I70</v>
          </cell>
          <cell r="E1611" t="str">
            <v>Incandescent, (1) 70W lamp</v>
          </cell>
          <cell r="G1611">
            <v>1</v>
          </cell>
          <cell r="H1611">
            <v>70</v>
          </cell>
          <cell r="I1611">
            <v>70</v>
          </cell>
        </row>
        <row r="1612">
          <cell r="A1612" t="str">
            <v>Std Incandescent172</v>
          </cell>
          <cell r="B1612" t="str">
            <v>Std Incandescent</v>
          </cell>
          <cell r="C1612" t="str">
            <v>I72/1</v>
          </cell>
          <cell r="D1612" t="str">
            <v>I72</v>
          </cell>
          <cell r="E1612" t="str">
            <v>Incandescent, (1) 72W lamp</v>
          </cell>
          <cell r="G1612">
            <v>1</v>
          </cell>
          <cell r="H1612">
            <v>72</v>
          </cell>
          <cell r="I1612">
            <v>72</v>
          </cell>
        </row>
        <row r="1613">
          <cell r="A1613" t="str">
            <v>Std Incandescent175</v>
          </cell>
          <cell r="B1613" t="str">
            <v>Std Incandescent</v>
          </cell>
          <cell r="C1613" t="str">
            <v>I75/1</v>
          </cell>
          <cell r="D1613" t="str">
            <v>I75</v>
          </cell>
          <cell r="E1613" t="str">
            <v>Incandescent, (1) 75W lamp</v>
          </cell>
          <cell r="G1613">
            <v>1</v>
          </cell>
          <cell r="H1613">
            <v>75</v>
          </cell>
          <cell r="I1613">
            <v>75</v>
          </cell>
        </row>
        <row r="1614">
          <cell r="A1614" t="str">
            <v>Std Incandescent275</v>
          </cell>
          <cell r="B1614" t="str">
            <v>Std Incandescent</v>
          </cell>
          <cell r="C1614" t="str">
            <v>I75/2</v>
          </cell>
          <cell r="D1614" t="str">
            <v>I75</v>
          </cell>
          <cell r="E1614" t="str">
            <v>Incandescent, (2) 75W lamp</v>
          </cell>
          <cell r="G1614">
            <v>2</v>
          </cell>
          <cell r="H1614">
            <v>75</v>
          </cell>
          <cell r="I1614">
            <v>150</v>
          </cell>
        </row>
        <row r="1615">
          <cell r="A1615" t="str">
            <v>Std Incandescent375</v>
          </cell>
          <cell r="B1615" t="str">
            <v>Std Incandescent</v>
          </cell>
          <cell r="C1615" t="str">
            <v>I75/3</v>
          </cell>
          <cell r="D1615" t="str">
            <v>I75</v>
          </cell>
          <cell r="E1615" t="str">
            <v>Incandescent, (3) 75W lamp</v>
          </cell>
          <cell r="G1615">
            <v>3</v>
          </cell>
          <cell r="H1615">
            <v>75</v>
          </cell>
          <cell r="I1615">
            <v>225</v>
          </cell>
        </row>
        <row r="1616">
          <cell r="A1616" t="str">
            <v>Std Incandescent475</v>
          </cell>
          <cell r="B1616" t="str">
            <v>Std Incandescent</v>
          </cell>
          <cell r="C1616" t="str">
            <v>I75/4</v>
          </cell>
          <cell r="D1616" t="str">
            <v>I75</v>
          </cell>
          <cell r="E1616" t="str">
            <v>Incandescent, (4) 75W lamp</v>
          </cell>
          <cell r="G1616">
            <v>4</v>
          </cell>
          <cell r="H1616">
            <v>75</v>
          </cell>
          <cell r="I1616">
            <v>300</v>
          </cell>
        </row>
        <row r="1617">
          <cell r="A1617" t="str">
            <v>Std Incandescent1750</v>
          </cell>
          <cell r="B1617" t="str">
            <v>Std Incandescent</v>
          </cell>
          <cell r="C1617" t="str">
            <v>I750/1</v>
          </cell>
          <cell r="D1617" t="str">
            <v>I750</v>
          </cell>
          <cell r="E1617" t="str">
            <v>Incandescent, (1) 750W lamp</v>
          </cell>
          <cell r="G1617">
            <v>1</v>
          </cell>
          <cell r="H1617">
            <v>750</v>
          </cell>
          <cell r="I1617">
            <v>750</v>
          </cell>
        </row>
        <row r="1618">
          <cell r="A1618" t="str">
            <v>Std Incandescent167</v>
          </cell>
          <cell r="B1618" t="str">
            <v>Std Incandescent</v>
          </cell>
          <cell r="C1618" t="str">
            <v>I75E/1</v>
          </cell>
          <cell r="D1618" t="str">
            <v>I75/ES</v>
          </cell>
          <cell r="E1618" t="str">
            <v>Incandescent, (1) 75W ES lamp</v>
          </cell>
          <cell r="G1618">
            <v>1</v>
          </cell>
          <cell r="H1618">
            <v>67</v>
          </cell>
          <cell r="I1618">
            <v>67</v>
          </cell>
        </row>
        <row r="1619">
          <cell r="A1619" t="str">
            <v>Std Incandescent167</v>
          </cell>
          <cell r="B1619" t="str">
            <v>Std Incandescent</v>
          </cell>
          <cell r="C1619" t="str">
            <v>I75EL/1</v>
          </cell>
          <cell r="D1619" t="str">
            <v>I75/ES/LL</v>
          </cell>
          <cell r="E1619" t="str">
            <v>Incandescent, (1) 75W ES/LL lamp</v>
          </cell>
          <cell r="G1619">
            <v>1</v>
          </cell>
          <cell r="H1619">
            <v>67</v>
          </cell>
          <cell r="I1619">
            <v>67</v>
          </cell>
        </row>
        <row r="1620">
          <cell r="A1620" t="str">
            <v>Std Incandescent180</v>
          </cell>
          <cell r="B1620" t="str">
            <v>Std Incandescent</v>
          </cell>
          <cell r="C1620" t="str">
            <v>I80/1</v>
          </cell>
          <cell r="D1620" t="str">
            <v>I80</v>
          </cell>
          <cell r="E1620" t="str">
            <v>Incandescent, (1) 80W lamp</v>
          </cell>
          <cell r="G1620">
            <v>1</v>
          </cell>
          <cell r="H1620">
            <v>80</v>
          </cell>
          <cell r="I1620">
            <v>80</v>
          </cell>
        </row>
        <row r="1621">
          <cell r="A1621" t="str">
            <v>Std Incandescent185</v>
          </cell>
          <cell r="B1621" t="str">
            <v>Std Incandescent</v>
          </cell>
          <cell r="C1621" t="str">
            <v>I85/1</v>
          </cell>
          <cell r="D1621" t="str">
            <v>I85</v>
          </cell>
          <cell r="E1621" t="str">
            <v>Incandescent, (1) 85W lamp</v>
          </cell>
          <cell r="G1621">
            <v>1</v>
          </cell>
          <cell r="H1621">
            <v>85</v>
          </cell>
          <cell r="I1621">
            <v>85</v>
          </cell>
        </row>
        <row r="1622">
          <cell r="A1622" t="str">
            <v>Std Incandescent190</v>
          </cell>
          <cell r="B1622" t="str">
            <v>Std Incandescent</v>
          </cell>
          <cell r="C1622" t="str">
            <v>I90/1</v>
          </cell>
          <cell r="D1622" t="str">
            <v>I90</v>
          </cell>
          <cell r="E1622" t="str">
            <v>Incandescent, (1) 90W lamp</v>
          </cell>
          <cell r="G1622">
            <v>1</v>
          </cell>
          <cell r="H1622">
            <v>90</v>
          </cell>
          <cell r="I1622">
            <v>90</v>
          </cell>
        </row>
        <row r="1623">
          <cell r="A1623" t="str">
            <v>Std Incandescent290</v>
          </cell>
          <cell r="B1623" t="str">
            <v>Std Incandescent</v>
          </cell>
          <cell r="C1623" t="str">
            <v>I90/2</v>
          </cell>
          <cell r="D1623" t="str">
            <v>I90</v>
          </cell>
          <cell r="E1623" t="str">
            <v>Incandescent, (2) 90W lamp</v>
          </cell>
          <cell r="G1623">
            <v>2</v>
          </cell>
          <cell r="H1623">
            <v>90</v>
          </cell>
          <cell r="I1623">
            <v>180</v>
          </cell>
        </row>
        <row r="1624">
          <cell r="A1624" t="str">
            <v>Std Incandescent390</v>
          </cell>
          <cell r="B1624" t="str">
            <v>Std Incandescent</v>
          </cell>
          <cell r="C1624" t="str">
            <v>I90/3</v>
          </cell>
          <cell r="D1624" t="str">
            <v>I90</v>
          </cell>
          <cell r="E1624" t="str">
            <v>Incandescent, (3) 90W lamp</v>
          </cell>
          <cell r="G1624">
            <v>3</v>
          </cell>
          <cell r="H1624">
            <v>90</v>
          </cell>
          <cell r="I1624">
            <v>270</v>
          </cell>
        </row>
        <row r="1625">
          <cell r="A1625" t="str">
            <v>Std Incandescent193</v>
          </cell>
          <cell r="B1625" t="str">
            <v>Std Incandescent</v>
          </cell>
          <cell r="C1625" t="str">
            <v>I93/1</v>
          </cell>
          <cell r="D1625" t="str">
            <v>I93</v>
          </cell>
          <cell r="E1625" t="str">
            <v>Incandescent, (1) 93W lamp</v>
          </cell>
          <cell r="G1625">
            <v>1</v>
          </cell>
          <cell r="H1625">
            <v>93</v>
          </cell>
          <cell r="I1625">
            <v>93</v>
          </cell>
        </row>
        <row r="1626">
          <cell r="A1626" t="str">
            <v>Std Incandescent195</v>
          </cell>
          <cell r="B1626" t="str">
            <v>Std Incandescent</v>
          </cell>
          <cell r="C1626" t="str">
            <v>I95/1</v>
          </cell>
          <cell r="D1626" t="str">
            <v>I95</v>
          </cell>
          <cell r="E1626" t="str">
            <v>Incandescent, (1) 95W lamp</v>
          </cell>
          <cell r="G1626">
            <v>1</v>
          </cell>
          <cell r="H1626">
            <v>95</v>
          </cell>
          <cell r="I1626">
            <v>95</v>
          </cell>
        </row>
        <row r="1627">
          <cell r="A1627" t="str">
            <v>Std Incandescent295</v>
          </cell>
          <cell r="B1627" t="str">
            <v>Std Incandescent</v>
          </cell>
          <cell r="C1627" t="str">
            <v>I95/2</v>
          </cell>
          <cell r="D1627" t="str">
            <v>I95</v>
          </cell>
          <cell r="E1627" t="str">
            <v>Incandescent, (2) 95W lamp</v>
          </cell>
          <cell r="G1627">
            <v>2</v>
          </cell>
          <cell r="H1627">
            <v>95</v>
          </cell>
          <cell r="I1627">
            <v>190</v>
          </cell>
        </row>
        <row r="1628">
          <cell r="A1628" t="str">
            <v>LED Integral Lamp11</v>
          </cell>
          <cell r="B1628" t="str">
            <v>LED Integral Lamp</v>
          </cell>
          <cell r="C1628" t="str">
            <v>ILED001</v>
          </cell>
          <cell r="D1628" t="str">
            <v>LED1W</v>
          </cell>
          <cell r="E1628" t="str">
            <v>LED Integral Replacement Lamp, 1W</v>
          </cell>
          <cell r="G1628">
            <v>1</v>
          </cell>
          <cell r="H1628">
            <v>1</v>
          </cell>
          <cell r="I1628">
            <v>1</v>
          </cell>
        </row>
        <row r="1629">
          <cell r="A1629" t="str">
            <v>LED Integral Lamp12</v>
          </cell>
          <cell r="B1629" t="str">
            <v>LED Integral Lamp</v>
          </cell>
          <cell r="C1629" t="str">
            <v>ILED002</v>
          </cell>
          <cell r="D1629" t="str">
            <v>LED2W</v>
          </cell>
          <cell r="E1629" t="str">
            <v>LED Integral Replacement Lamp, 2W</v>
          </cell>
          <cell r="G1629">
            <v>1</v>
          </cell>
          <cell r="H1629">
            <v>2</v>
          </cell>
          <cell r="I1629">
            <v>2</v>
          </cell>
        </row>
        <row r="1630">
          <cell r="A1630" t="str">
            <v>LED Integral Lamp13</v>
          </cell>
          <cell r="B1630" t="str">
            <v>LED Integral Lamp</v>
          </cell>
          <cell r="C1630" t="str">
            <v>ILED003</v>
          </cell>
          <cell r="D1630" t="str">
            <v>LED3W</v>
          </cell>
          <cell r="E1630" t="str">
            <v>LED Integral Replacement Lamp, 3W</v>
          </cell>
          <cell r="G1630">
            <v>1</v>
          </cell>
          <cell r="H1630">
            <v>3</v>
          </cell>
          <cell r="I1630">
            <v>3</v>
          </cell>
        </row>
        <row r="1631">
          <cell r="A1631" t="str">
            <v>LED Integral Lamp14</v>
          </cell>
          <cell r="B1631" t="str">
            <v>LED Integral Lamp</v>
          </cell>
          <cell r="C1631" t="str">
            <v>ILED004</v>
          </cell>
          <cell r="D1631" t="str">
            <v>LED4W</v>
          </cell>
          <cell r="E1631" t="str">
            <v>LED Integral Replacement Lamp, 4W</v>
          </cell>
          <cell r="G1631">
            <v>1</v>
          </cell>
          <cell r="H1631">
            <v>4</v>
          </cell>
          <cell r="I1631">
            <v>4</v>
          </cell>
        </row>
        <row r="1632">
          <cell r="A1632" t="str">
            <v>LED Integral Lamp15</v>
          </cell>
          <cell r="B1632" t="str">
            <v>LED Integral Lamp</v>
          </cell>
          <cell r="C1632" t="str">
            <v>ILED005</v>
          </cell>
          <cell r="D1632" t="str">
            <v>LED5W</v>
          </cell>
          <cell r="E1632" t="str">
            <v>LED Integral Replacement Lamp, 5W</v>
          </cell>
          <cell r="G1632">
            <v>1</v>
          </cell>
          <cell r="H1632">
            <v>5</v>
          </cell>
          <cell r="I1632">
            <v>5</v>
          </cell>
        </row>
        <row r="1633">
          <cell r="A1633" t="str">
            <v>LED Integral Lamp16</v>
          </cell>
          <cell r="B1633" t="str">
            <v>LED Integral Lamp</v>
          </cell>
          <cell r="C1633" t="str">
            <v>ILED006</v>
          </cell>
          <cell r="D1633" t="str">
            <v>LED6W</v>
          </cell>
          <cell r="E1633" t="str">
            <v>LED Integral Replacement Lamp, 6W</v>
          </cell>
          <cell r="G1633">
            <v>1</v>
          </cell>
          <cell r="H1633">
            <v>6</v>
          </cell>
          <cell r="I1633">
            <v>6</v>
          </cell>
        </row>
        <row r="1634">
          <cell r="A1634" t="str">
            <v>LED Integral Lamp17</v>
          </cell>
          <cell r="B1634" t="str">
            <v>LED Integral Lamp</v>
          </cell>
          <cell r="C1634" t="str">
            <v>ILED007</v>
          </cell>
          <cell r="D1634" t="str">
            <v>LED7W</v>
          </cell>
          <cell r="E1634" t="str">
            <v>LED Integral Replacement Lamp, 7W</v>
          </cell>
          <cell r="G1634">
            <v>1</v>
          </cell>
          <cell r="H1634">
            <v>7</v>
          </cell>
          <cell r="I1634">
            <v>7</v>
          </cell>
        </row>
        <row r="1635">
          <cell r="A1635" t="str">
            <v>LED Integral Lamp18</v>
          </cell>
          <cell r="B1635" t="str">
            <v>LED Integral Lamp</v>
          </cell>
          <cell r="C1635" t="str">
            <v>ILED008</v>
          </cell>
          <cell r="D1635" t="str">
            <v>LED8W</v>
          </cell>
          <cell r="E1635" t="str">
            <v>LED Integral Replacement Lamp, 8W</v>
          </cell>
          <cell r="G1635">
            <v>1</v>
          </cell>
          <cell r="H1635">
            <v>8</v>
          </cell>
          <cell r="I1635">
            <v>8</v>
          </cell>
        </row>
        <row r="1636">
          <cell r="A1636" t="str">
            <v>LED Integral Lamp19</v>
          </cell>
          <cell r="B1636" t="str">
            <v>LED Integral Lamp</v>
          </cell>
          <cell r="C1636" t="str">
            <v>ILED009</v>
          </cell>
          <cell r="D1636" t="str">
            <v>LED9W</v>
          </cell>
          <cell r="E1636" t="str">
            <v>LED Integral Replacement Lamp, 9W</v>
          </cell>
          <cell r="G1636">
            <v>1</v>
          </cell>
          <cell r="H1636">
            <v>9</v>
          </cell>
          <cell r="I1636">
            <v>9</v>
          </cell>
        </row>
        <row r="1637">
          <cell r="A1637" t="str">
            <v>LED Integral Lamp110</v>
          </cell>
          <cell r="B1637" t="str">
            <v>LED Integral Lamp</v>
          </cell>
          <cell r="C1637" t="str">
            <v>ILED010</v>
          </cell>
          <cell r="D1637" t="str">
            <v>LED10W</v>
          </cell>
          <cell r="E1637" t="str">
            <v>LED Integral Replacement Lamp, 10W</v>
          </cell>
          <cell r="G1637">
            <v>1</v>
          </cell>
          <cell r="H1637">
            <v>10</v>
          </cell>
          <cell r="I1637">
            <v>10</v>
          </cell>
        </row>
        <row r="1638">
          <cell r="A1638" t="str">
            <v>LED Integral Lamp110.5</v>
          </cell>
          <cell r="B1638" t="str">
            <v>LED Integral Lamp</v>
          </cell>
          <cell r="C1638" t="str">
            <v>ILED010.5</v>
          </cell>
          <cell r="D1638" t="str">
            <v>LED10.5W</v>
          </cell>
          <cell r="E1638" t="str">
            <v>LED Integral Replacement Lamp, 10.5W</v>
          </cell>
          <cell r="G1638">
            <v>1</v>
          </cell>
          <cell r="H1638">
            <v>10.5</v>
          </cell>
          <cell r="I1638">
            <v>10.5</v>
          </cell>
        </row>
        <row r="1639">
          <cell r="A1639" t="str">
            <v>LED Integral Lamp111</v>
          </cell>
          <cell r="B1639" t="str">
            <v>LED Integral Lamp</v>
          </cell>
          <cell r="C1639" t="str">
            <v>ILED011</v>
          </cell>
          <cell r="D1639" t="str">
            <v>LED11W</v>
          </cell>
          <cell r="E1639" t="str">
            <v>LED Integral Replacement Lamp, 11W</v>
          </cell>
          <cell r="G1639">
            <v>1</v>
          </cell>
          <cell r="H1639">
            <v>11</v>
          </cell>
          <cell r="I1639">
            <v>11</v>
          </cell>
        </row>
        <row r="1640">
          <cell r="A1640" t="str">
            <v>LED Integral Lamp112</v>
          </cell>
          <cell r="B1640" t="str">
            <v>LED Integral Lamp</v>
          </cell>
          <cell r="C1640" t="str">
            <v>ILED012</v>
          </cell>
          <cell r="D1640" t="str">
            <v>LED12W</v>
          </cell>
          <cell r="E1640" t="str">
            <v>LED Integral Replacement Lamp, 12W</v>
          </cell>
          <cell r="G1640">
            <v>1</v>
          </cell>
          <cell r="H1640">
            <v>12</v>
          </cell>
          <cell r="I1640">
            <v>12</v>
          </cell>
        </row>
        <row r="1641">
          <cell r="A1641" t="str">
            <v>LED Integral Lamp112.5</v>
          </cell>
          <cell r="B1641" t="str">
            <v>LED Integral Lamp</v>
          </cell>
          <cell r="C1641" t="str">
            <v>ILED012.5</v>
          </cell>
          <cell r="D1641" t="str">
            <v>LED12.5W</v>
          </cell>
          <cell r="E1641" t="str">
            <v>LED Integral Replacement Lamp, 12.5W</v>
          </cell>
          <cell r="G1641">
            <v>1</v>
          </cell>
          <cell r="H1641">
            <v>12.5</v>
          </cell>
          <cell r="I1641">
            <v>12.5</v>
          </cell>
        </row>
        <row r="1642">
          <cell r="A1642" t="str">
            <v>LED Integral Lamp113</v>
          </cell>
          <cell r="B1642" t="str">
            <v>LED Integral Lamp</v>
          </cell>
          <cell r="C1642" t="str">
            <v>ILED013</v>
          </cell>
          <cell r="D1642" t="str">
            <v>LED13W</v>
          </cell>
          <cell r="E1642" t="str">
            <v>LED Integral Replacement Lamp, 13W</v>
          </cell>
          <cell r="G1642">
            <v>1</v>
          </cell>
          <cell r="H1642">
            <v>13</v>
          </cell>
          <cell r="I1642">
            <v>13</v>
          </cell>
        </row>
        <row r="1643">
          <cell r="A1643" t="str">
            <v>LED Integral Lamp114</v>
          </cell>
          <cell r="B1643" t="str">
            <v>LED Integral Lamp</v>
          </cell>
          <cell r="C1643" t="str">
            <v>ILED014</v>
          </cell>
          <cell r="D1643" t="str">
            <v>LED14W</v>
          </cell>
          <cell r="E1643" t="str">
            <v>LED Integral Replacement Lamp, 14W</v>
          </cell>
          <cell r="G1643">
            <v>1</v>
          </cell>
          <cell r="H1643">
            <v>14</v>
          </cell>
          <cell r="I1643">
            <v>14</v>
          </cell>
        </row>
        <row r="1644">
          <cell r="A1644" t="str">
            <v>LED Integral Lamp115</v>
          </cell>
          <cell r="B1644" t="str">
            <v>LED Integral Lamp</v>
          </cell>
          <cell r="C1644" t="str">
            <v>ILED015</v>
          </cell>
          <cell r="D1644" t="str">
            <v>LED15W</v>
          </cell>
          <cell r="E1644" t="str">
            <v>LED Integral Replacement Lamp, 15W</v>
          </cell>
          <cell r="G1644">
            <v>1</v>
          </cell>
          <cell r="H1644">
            <v>15</v>
          </cell>
          <cell r="I1644">
            <v>15</v>
          </cell>
        </row>
        <row r="1645">
          <cell r="A1645" t="str">
            <v>LED Integral Lamp116</v>
          </cell>
          <cell r="B1645" t="str">
            <v>LED Integral Lamp</v>
          </cell>
          <cell r="C1645" t="str">
            <v>ILED016</v>
          </cell>
          <cell r="D1645" t="str">
            <v>LED16W</v>
          </cell>
          <cell r="E1645" t="str">
            <v>LED Integral Replacement Lamp, 16W</v>
          </cell>
          <cell r="G1645">
            <v>1</v>
          </cell>
          <cell r="H1645">
            <v>16</v>
          </cell>
          <cell r="I1645">
            <v>16</v>
          </cell>
        </row>
        <row r="1646">
          <cell r="A1646" t="str">
            <v>LED Integral Lamp117</v>
          </cell>
          <cell r="B1646" t="str">
            <v>LED Integral Lamp</v>
          </cell>
          <cell r="C1646" t="str">
            <v>ILED017</v>
          </cell>
          <cell r="D1646" t="str">
            <v>LED17W</v>
          </cell>
          <cell r="E1646" t="str">
            <v>LED Integral Replacement Lamp, 17W</v>
          </cell>
          <cell r="G1646">
            <v>1</v>
          </cell>
          <cell r="H1646">
            <v>17</v>
          </cell>
          <cell r="I1646">
            <v>17</v>
          </cell>
        </row>
        <row r="1647">
          <cell r="A1647" t="str">
            <v>LED Integral Lamp118</v>
          </cell>
          <cell r="B1647" t="str">
            <v>LED Integral Lamp</v>
          </cell>
          <cell r="C1647" t="str">
            <v>ILED018</v>
          </cell>
          <cell r="D1647" t="str">
            <v>LED18W</v>
          </cell>
          <cell r="E1647" t="str">
            <v>LED Integral Replacement Lamp, 18W</v>
          </cell>
          <cell r="G1647">
            <v>1</v>
          </cell>
          <cell r="H1647">
            <v>18</v>
          </cell>
          <cell r="I1647">
            <v>18</v>
          </cell>
        </row>
        <row r="1648">
          <cell r="A1648" t="str">
            <v>LED Integral Lamp118.5</v>
          </cell>
          <cell r="B1648" t="str">
            <v>LED Integral Lamp</v>
          </cell>
          <cell r="C1648" t="str">
            <v>ILED018.5</v>
          </cell>
          <cell r="D1648" t="str">
            <v>LED18.5W</v>
          </cell>
          <cell r="E1648" t="str">
            <v>LED Integral Replacement Lamp, 18.5W</v>
          </cell>
          <cell r="G1648">
            <v>1</v>
          </cell>
          <cell r="H1648">
            <v>18.5</v>
          </cell>
          <cell r="I1648">
            <v>18.5</v>
          </cell>
        </row>
        <row r="1649">
          <cell r="A1649" t="str">
            <v>LED Integral Lamp119</v>
          </cell>
          <cell r="B1649" t="str">
            <v>LED Integral Lamp</v>
          </cell>
          <cell r="C1649" t="str">
            <v>ILED019</v>
          </cell>
          <cell r="D1649" t="str">
            <v>LED19W</v>
          </cell>
          <cell r="E1649" t="str">
            <v>LED Integral Replacement Lamp, 19W</v>
          </cell>
          <cell r="G1649">
            <v>1</v>
          </cell>
          <cell r="H1649">
            <v>19</v>
          </cell>
          <cell r="I1649">
            <v>19</v>
          </cell>
        </row>
        <row r="1650">
          <cell r="A1650" t="str">
            <v>LED Integral Lamp119.5</v>
          </cell>
          <cell r="B1650" t="str">
            <v>LED Integral Lamp</v>
          </cell>
          <cell r="C1650" t="str">
            <v>ILED019.5</v>
          </cell>
          <cell r="D1650" t="str">
            <v>LED19.5W</v>
          </cell>
          <cell r="E1650" t="str">
            <v>LED Integral Replacement Lamp, 19.5W</v>
          </cell>
          <cell r="G1650">
            <v>1</v>
          </cell>
          <cell r="H1650">
            <v>19.5</v>
          </cell>
          <cell r="I1650">
            <v>19.5</v>
          </cell>
        </row>
        <row r="1651">
          <cell r="A1651" t="str">
            <v>LED Integral Lamp120</v>
          </cell>
          <cell r="B1651" t="str">
            <v>LED Integral Lamp</v>
          </cell>
          <cell r="C1651" t="str">
            <v>ILED020</v>
          </cell>
          <cell r="D1651" t="str">
            <v>LED20W</v>
          </cell>
          <cell r="E1651" t="str">
            <v>LED Integral Replacement Lamp, 20W</v>
          </cell>
          <cell r="G1651">
            <v>1</v>
          </cell>
          <cell r="H1651">
            <v>20</v>
          </cell>
          <cell r="I1651">
            <v>20</v>
          </cell>
        </row>
        <row r="1652">
          <cell r="A1652" t="str">
            <v>LED Integral Lamp121</v>
          </cell>
          <cell r="B1652" t="str">
            <v>LED Integral Lamp</v>
          </cell>
          <cell r="C1652" t="str">
            <v>ILED021</v>
          </cell>
          <cell r="D1652" t="str">
            <v>LED21W</v>
          </cell>
          <cell r="E1652" t="str">
            <v>LED Integral Replacement Lamp, 21W</v>
          </cell>
          <cell r="G1652">
            <v>1</v>
          </cell>
          <cell r="H1652">
            <v>21</v>
          </cell>
          <cell r="I1652">
            <v>21</v>
          </cell>
        </row>
        <row r="1653">
          <cell r="A1653" t="str">
            <v>LED Integral Lamp122</v>
          </cell>
          <cell r="B1653" t="str">
            <v>LED Integral Lamp</v>
          </cell>
          <cell r="C1653" t="str">
            <v>ILED022</v>
          </cell>
          <cell r="D1653" t="str">
            <v>LED22W</v>
          </cell>
          <cell r="E1653" t="str">
            <v>LED Integral Replacement Lamp, 22W</v>
          </cell>
          <cell r="G1653">
            <v>1</v>
          </cell>
          <cell r="H1653">
            <v>22</v>
          </cell>
          <cell r="I1653">
            <v>22</v>
          </cell>
        </row>
        <row r="1654">
          <cell r="A1654" t="str">
            <v>LED Integral Lamp123</v>
          </cell>
          <cell r="B1654" t="str">
            <v>LED Integral Lamp</v>
          </cell>
          <cell r="C1654" t="str">
            <v>ILED023</v>
          </cell>
          <cell r="D1654" t="str">
            <v>LED23W</v>
          </cell>
          <cell r="E1654" t="str">
            <v>LED Integral Replacement Lamp, 23W</v>
          </cell>
          <cell r="G1654">
            <v>1</v>
          </cell>
          <cell r="H1654">
            <v>23</v>
          </cell>
          <cell r="I1654">
            <v>23</v>
          </cell>
        </row>
        <row r="1655">
          <cell r="A1655" t="str">
            <v>LED Integral Lamp124</v>
          </cell>
          <cell r="B1655" t="str">
            <v>LED Integral Lamp</v>
          </cell>
          <cell r="C1655" t="str">
            <v>ILED024</v>
          </cell>
          <cell r="D1655" t="str">
            <v>LED24W</v>
          </cell>
          <cell r="E1655" t="str">
            <v>LED Integral Replacement Lamp, 24W</v>
          </cell>
          <cell r="G1655">
            <v>1</v>
          </cell>
          <cell r="H1655">
            <v>24</v>
          </cell>
          <cell r="I1655">
            <v>24</v>
          </cell>
        </row>
        <row r="1656">
          <cell r="A1656" t="str">
            <v>LED Integral Lamp125</v>
          </cell>
          <cell r="B1656" t="str">
            <v>LED Integral Lamp</v>
          </cell>
          <cell r="C1656" t="str">
            <v>ILED025</v>
          </cell>
          <cell r="D1656" t="str">
            <v>LED25W</v>
          </cell>
          <cell r="E1656" t="str">
            <v>LED Integral Replacement Lamp, 25W</v>
          </cell>
          <cell r="G1656">
            <v>1</v>
          </cell>
          <cell r="H1656">
            <v>25</v>
          </cell>
          <cell r="I1656">
            <v>25</v>
          </cell>
        </row>
        <row r="1657">
          <cell r="A1657" t="str">
            <v>LED Integral Lamp126</v>
          </cell>
          <cell r="B1657" t="str">
            <v>LED Integral Lamp</v>
          </cell>
          <cell r="C1657" t="str">
            <v>ILED026</v>
          </cell>
          <cell r="D1657" t="str">
            <v>LED26W</v>
          </cell>
          <cell r="E1657" t="str">
            <v>LED Integral Replacement Lamp, 26W</v>
          </cell>
          <cell r="G1657">
            <v>1</v>
          </cell>
          <cell r="H1657">
            <v>26</v>
          </cell>
          <cell r="I1657">
            <v>26</v>
          </cell>
        </row>
        <row r="1658">
          <cell r="A1658" t="str">
            <v>LED Integral Lamp127</v>
          </cell>
          <cell r="B1658" t="str">
            <v>LED Integral Lamp</v>
          </cell>
          <cell r="C1658" t="str">
            <v>ILED027</v>
          </cell>
          <cell r="D1658" t="str">
            <v>LED27W</v>
          </cell>
          <cell r="E1658" t="str">
            <v>LED Integral Replacement Lamp, 27W</v>
          </cell>
          <cell r="G1658">
            <v>1</v>
          </cell>
          <cell r="H1658">
            <v>27</v>
          </cell>
          <cell r="I1658">
            <v>27</v>
          </cell>
        </row>
        <row r="1659">
          <cell r="A1659" t="str">
            <v>LED Integral Lamp128</v>
          </cell>
          <cell r="B1659" t="str">
            <v>LED Integral Lamp</v>
          </cell>
          <cell r="C1659" t="str">
            <v>ILED028</v>
          </cell>
          <cell r="D1659" t="str">
            <v>LED28W</v>
          </cell>
          <cell r="E1659" t="str">
            <v>LED Integral Replacement Lamp, 28W</v>
          </cell>
          <cell r="G1659">
            <v>1</v>
          </cell>
          <cell r="H1659">
            <v>28</v>
          </cell>
          <cell r="I1659">
            <v>28</v>
          </cell>
        </row>
        <row r="1660">
          <cell r="A1660" t="str">
            <v>LED Integral Lamp129</v>
          </cell>
          <cell r="B1660" t="str">
            <v>LED Integral Lamp</v>
          </cell>
          <cell r="C1660" t="str">
            <v>ILED029</v>
          </cell>
          <cell r="D1660" t="str">
            <v>LED29W</v>
          </cell>
          <cell r="E1660" t="str">
            <v>LED Integral Replacement Lamp, 29W</v>
          </cell>
          <cell r="G1660">
            <v>1</v>
          </cell>
          <cell r="H1660">
            <v>29</v>
          </cell>
          <cell r="I1660">
            <v>29</v>
          </cell>
        </row>
        <row r="1661">
          <cell r="A1661" t="str">
            <v>LED Integral Lamp130</v>
          </cell>
          <cell r="B1661" t="str">
            <v>LED Integral Lamp</v>
          </cell>
          <cell r="C1661" t="str">
            <v>ILED030</v>
          </cell>
          <cell r="D1661" t="str">
            <v>LED30W</v>
          </cell>
          <cell r="E1661" t="str">
            <v>LED Integral Replacement Lamp, 30W</v>
          </cell>
          <cell r="G1661">
            <v>1</v>
          </cell>
          <cell r="H1661">
            <v>30</v>
          </cell>
          <cell r="I1661">
            <v>30</v>
          </cell>
        </row>
        <row r="1662">
          <cell r="A1662" t="str">
            <v>LED Integral Lamp131</v>
          </cell>
          <cell r="B1662" t="str">
            <v>LED Integral Lamp</v>
          </cell>
          <cell r="C1662" t="str">
            <v>ILED031</v>
          </cell>
          <cell r="D1662" t="str">
            <v>LED31W</v>
          </cell>
          <cell r="E1662" t="str">
            <v>LED Integral Replacement Lamp, 31W</v>
          </cell>
          <cell r="G1662">
            <v>1</v>
          </cell>
          <cell r="H1662">
            <v>31</v>
          </cell>
          <cell r="I1662">
            <v>31</v>
          </cell>
        </row>
        <row r="1663">
          <cell r="A1663" t="str">
            <v>LED Integral Lamp132</v>
          </cell>
          <cell r="B1663" t="str">
            <v>LED Integral Lamp</v>
          </cell>
          <cell r="C1663" t="str">
            <v>ILED032</v>
          </cell>
          <cell r="D1663" t="str">
            <v>LED32W</v>
          </cell>
          <cell r="E1663" t="str">
            <v>LED Integral Replacement Lamp, 32W</v>
          </cell>
          <cell r="G1663">
            <v>1</v>
          </cell>
          <cell r="H1663">
            <v>32</v>
          </cell>
          <cell r="I1663">
            <v>32</v>
          </cell>
        </row>
        <row r="1664">
          <cell r="A1664" t="str">
            <v>LED Integral Lamp133</v>
          </cell>
          <cell r="B1664" t="str">
            <v>LED Integral Lamp</v>
          </cell>
          <cell r="C1664" t="str">
            <v>ILED033</v>
          </cell>
          <cell r="D1664" t="str">
            <v>LED33W</v>
          </cell>
          <cell r="E1664" t="str">
            <v>LED Integral Replacement Lamp, 33W</v>
          </cell>
          <cell r="G1664">
            <v>1</v>
          </cell>
          <cell r="H1664">
            <v>33</v>
          </cell>
          <cell r="I1664">
            <v>33</v>
          </cell>
        </row>
        <row r="1665">
          <cell r="A1665" t="str">
            <v>LED Integral Lamp134</v>
          </cell>
          <cell r="B1665" t="str">
            <v>LED Integral Lamp</v>
          </cell>
          <cell r="C1665" t="str">
            <v>ILED034</v>
          </cell>
          <cell r="D1665" t="str">
            <v>LED34W</v>
          </cell>
          <cell r="E1665" t="str">
            <v>LED Integral Replacement Lamp, 34W</v>
          </cell>
          <cell r="G1665">
            <v>1</v>
          </cell>
          <cell r="H1665">
            <v>34</v>
          </cell>
          <cell r="I1665">
            <v>34</v>
          </cell>
        </row>
        <row r="1666">
          <cell r="A1666" t="str">
            <v>LED Integral Lamp135</v>
          </cell>
          <cell r="B1666" t="str">
            <v>LED Integral Lamp</v>
          </cell>
          <cell r="C1666" t="str">
            <v>ILED035</v>
          </cell>
          <cell r="D1666" t="str">
            <v>LED35W</v>
          </cell>
          <cell r="E1666" t="str">
            <v>LED Integral Replacement Lamp, 35W</v>
          </cell>
          <cell r="G1666">
            <v>1</v>
          </cell>
          <cell r="H1666">
            <v>35</v>
          </cell>
          <cell r="I1666">
            <v>35</v>
          </cell>
        </row>
        <row r="1667">
          <cell r="A1667" t="str">
            <v>LED Integral Lamp136</v>
          </cell>
          <cell r="B1667" t="str">
            <v>LED Integral Lamp</v>
          </cell>
          <cell r="C1667" t="str">
            <v>ILED036</v>
          </cell>
          <cell r="D1667" t="str">
            <v>LED36W</v>
          </cell>
          <cell r="E1667" t="str">
            <v>LED Integral Replacement Lamp, 36W</v>
          </cell>
          <cell r="G1667">
            <v>1</v>
          </cell>
          <cell r="H1667">
            <v>36</v>
          </cell>
          <cell r="I1667">
            <v>36</v>
          </cell>
        </row>
        <row r="1668">
          <cell r="A1668" t="str">
            <v>LED Integral Lamp137</v>
          </cell>
          <cell r="B1668" t="str">
            <v>LED Integral Lamp</v>
          </cell>
          <cell r="C1668" t="str">
            <v>ILED037</v>
          </cell>
          <cell r="D1668" t="str">
            <v>LED37W</v>
          </cell>
          <cell r="E1668" t="str">
            <v>LED Integral Replacement Lamp, 37W</v>
          </cell>
          <cell r="G1668">
            <v>1</v>
          </cell>
          <cell r="H1668">
            <v>37</v>
          </cell>
          <cell r="I1668">
            <v>37</v>
          </cell>
        </row>
        <row r="1669">
          <cell r="A1669" t="str">
            <v>LED Integral Lamp138</v>
          </cell>
          <cell r="B1669" t="str">
            <v>LED Integral Lamp</v>
          </cell>
          <cell r="C1669" t="str">
            <v>ILED038</v>
          </cell>
          <cell r="D1669" t="str">
            <v>LED38W</v>
          </cell>
          <cell r="E1669" t="str">
            <v>LED Integral Replacement Lamp, 38W</v>
          </cell>
          <cell r="G1669">
            <v>1</v>
          </cell>
          <cell r="H1669">
            <v>38</v>
          </cell>
          <cell r="I1669">
            <v>38</v>
          </cell>
        </row>
        <row r="1670">
          <cell r="A1670" t="str">
            <v>LED Integral Lamp139</v>
          </cell>
          <cell r="B1670" t="str">
            <v>LED Integral Lamp</v>
          </cell>
          <cell r="C1670" t="str">
            <v>ILED039</v>
          </cell>
          <cell r="D1670" t="str">
            <v>LED39W</v>
          </cell>
          <cell r="E1670" t="str">
            <v>LED Integral Replacement Lamp, 39W</v>
          </cell>
          <cell r="G1670">
            <v>1</v>
          </cell>
          <cell r="H1670">
            <v>39</v>
          </cell>
          <cell r="I1670">
            <v>39</v>
          </cell>
        </row>
        <row r="1671">
          <cell r="A1671" t="str">
            <v>LED Integral Lamp140</v>
          </cell>
          <cell r="B1671" t="str">
            <v>LED Integral Lamp</v>
          </cell>
          <cell r="C1671" t="str">
            <v>ILED040</v>
          </cell>
          <cell r="D1671" t="str">
            <v>LED40W</v>
          </cell>
          <cell r="E1671" t="str">
            <v>LED Integral Replacement Lamp, 40W</v>
          </cell>
          <cell r="G1671">
            <v>1</v>
          </cell>
          <cell r="H1671">
            <v>40</v>
          </cell>
          <cell r="I1671">
            <v>40</v>
          </cell>
        </row>
        <row r="1672">
          <cell r="A1672" t="str">
            <v>LED Integral Lamp141</v>
          </cell>
          <cell r="B1672" t="str">
            <v>LED Integral Lamp</v>
          </cell>
          <cell r="C1672" t="str">
            <v>ILED041</v>
          </cell>
          <cell r="D1672" t="str">
            <v>LED41W</v>
          </cell>
          <cell r="E1672" t="str">
            <v>LED Integral Replacement Lamp, 41W</v>
          </cell>
          <cell r="G1672">
            <v>1</v>
          </cell>
          <cell r="H1672">
            <v>41</v>
          </cell>
          <cell r="I1672">
            <v>41</v>
          </cell>
        </row>
        <row r="1673">
          <cell r="A1673" t="str">
            <v>LED Integral Lamp142</v>
          </cell>
          <cell r="B1673" t="str">
            <v>LED Integral Lamp</v>
          </cell>
          <cell r="C1673" t="str">
            <v>ILED042</v>
          </cell>
          <cell r="D1673" t="str">
            <v>LED42W</v>
          </cell>
          <cell r="E1673" t="str">
            <v>LED Integral Replacement Lamp, 42W</v>
          </cell>
          <cell r="G1673">
            <v>1</v>
          </cell>
          <cell r="H1673">
            <v>42</v>
          </cell>
          <cell r="I1673">
            <v>42</v>
          </cell>
        </row>
        <row r="1674">
          <cell r="A1674" t="str">
            <v>LED Integral Lamp143</v>
          </cell>
          <cell r="B1674" t="str">
            <v>LED Integral Lamp</v>
          </cell>
          <cell r="C1674" t="str">
            <v>ILED043</v>
          </cell>
          <cell r="D1674" t="str">
            <v>LED43W</v>
          </cell>
          <cell r="E1674" t="str">
            <v>LED Integral Replacement Lamp, 43W</v>
          </cell>
          <cell r="G1674">
            <v>1</v>
          </cell>
          <cell r="H1674">
            <v>43</v>
          </cell>
          <cell r="I1674">
            <v>43</v>
          </cell>
        </row>
        <row r="1675">
          <cell r="A1675" t="str">
            <v>LED Integral Lamp144</v>
          </cell>
          <cell r="B1675" t="str">
            <v>LED Integral Lamp</v>
          </cell>
          <cell r="C1675" t="str">
            <v>ILED044</v>
          </cell>
          <cell r="D1675" t="str">
            <v>LED44W</v>
          </cell>
          <cell r="E1675" t="str">
            <v>LED Integral Replacement Lamp, 44W</v>
          </cell>
          <cell r="G1675">
            <v>1</v>
          </cell>
          <cell r="H1675">
            <v>44</v>
          </cell>
          <cell r="I1675">
            <v>44</v>
          </cell>
        </row>
        <row r="1676">
          <cell r="A1676" t="str">
            <v>LED Integral Lamp145</v>
          </cell>
          <cell r="B1676" t="str">
            <v>LED Integral Lamp</v>
          </cell>
          <cell r="C1676" t="str">
            <v>ILED045</v>
          </cell>
          <cell r="D1676" t="str">
            <v>LED45W</v>
          </cell>
          <cell r="E1676" t="str">
            <v>LED Integral Replacement Lamp, 45W</v>
          </cell>
          <cell r="G1676">
            <v>1</v>
          </cell>
          <cell r="H1676">
            <v>45</v>
          </cell>
          <cell r="I1676">
            <v>45</v>
          </cell>
        </row>
        <row r="1677">
          <cell r="A1677" t="str">
            <v>LED Integral Lamp146</v>
          </cell>
          <cell r="B1677" t="str">
            <v>LED Integral Lamp</v>
          </cell>
          <cell r="C1677" t="str">
            <v>ILED046</v>
          </cell>
          <cell r="D1677" t="str">
            <v>LED46W</v>
          </cell>
          <cell r="E1677" t="str">
            <v>LED Integral Replacement Lamp, 46W</v>
          </cell>
          <cell r="G1677">
            <v>1</v>
          </cell>
          <cell r="H1677">
            <v>46</v>
          </cell>
          <cell r="I1677">
            <v>46</v>
          </cell>
        </row>
        <row r="1678">
          <cell r="A1678" t="str">
            <v>LED Integral Lamp147</v>
          </cell>
          <cell r="B1678" t="str">
            <v>LED Integral Lamp</v>
          </cell>
          <cell r="C1678" t="str">
            <v>ILED047</v>
          </cell>
          <cell r="D1678" t="str">
            <v>LED47W</v>
          </cell>
          <cell r="E1678" t="str">
            <v>LED Integral Replacement Lamp, 47W</v>
          </cell>
          <cell r="G1678">
            <v>1</v>
          </cell>
          <cell r="H1678">
            <v>47</v>
          </cell>
          <cell r="I1678">
            <v>47</v>
          </cell>
        </row>
        <row r="1679">
          <cell r="A1679" t="str">
            <v>LED Integral Lamp148</v>
          </cell>
          <cell r="B1679" t="str">
            <v>LED Integral Lamp</v>
          </cell>
          <cell r="C1679" t="str">
            <v>ILED048</v>
          </cell>
          <cell r="D1679" t="str">
            <v>LED48W</v>
          </cell>
          <cell r="E1679" t="str">
            <v>LED Integral Replacement Lamp, 48W</v>
          </cell>
          <cell r="G1679">
            <v>1</v>
          </cell>
          <cell r="H1679">
            <v>48</v>
          </cell>
          <cell r="I1679">
            <v>48</v>
          </cell>
        </row>
        <row r="1680">
          <cell r="A1680" t="str">
            <v>LED Integral Lamp149</v>
          </cell>
          <cell r="B1680" t="str">
            <v>LED Integral Lamp</v>
          </cell>
          <cell r="C1680" t="str">
            <v>ILED049</v>
          </cell>
          <cell r="D1680" t="str">
            <v>LED49W</v>
          </cell>
          <cell r="E1680" t="str">
            <v>LED Integral Replacement Lamp, 49W</v>
          </cell>
          <cell r="G1680">
            <v>1</v>
          </cell>
          <cell r="H1680">
            <v>49</v>
          </cell>
          <cell r="I1680">
            <v>49</v>
          </cell>
        </row>
        <row r="1681">
          <cell r="A1681" t="str">
            <v>LED Integral Lamp150</v>
          </cell>
          <cell r="B1681" t="str">
            <v>LED Integral Lamp</v>
          </cell>
          <cell r="C1681" t="str">
            <v>ILED050</v>
          </cell>
          <cell r="D1681" t="str">
            <v>LED50W</v>
          </cell>
          <cell r="E1681" t="str">
            <v>LED Integral Replacement Lamp, 50W</v>
          </cell>
          <cell r="G1681">
            <v>1</v>
          </cell>
          <cell r="H1681">
            <v>50</v>
          </cell>
          <cell r="I1681">
            <v>50</v>
          </cell>
        </row>
        <row r="1682">
          <cell r="A1682" t="str">
            <v>LED Integral Lamp151</v>
          </cell>
          <cell r="B1682" t="str">
            <v>LED Integral Lamp</v>
          </cell>
          <cell r="C1682" t="str">
            <v>ILED051</v>
          </cell>
          <cell r="D1682" t="str">
            <v>LED51W</v>
          </cell>
          <cell r="E1682" t="str">
            <v>LED Integral Replacement Lamp, 51W</v>
          </cell>
          <cell r="G1682">
            <v>1</v>
          </cell>
          <cell r="H1682">
            <v>51</v>
          </cell>
          <cell r="I1682">
            <v>51</v>
          </cell>
        </row>
        <row r="1683">
          <cell r="A1683" t="str">
            <v>LED Integral Lamp152</v>
          </cell>
          <cell r="B1683" t="str">
            <v>LED Integral Lamp</v>
          </cell>
          <cell r="C1683" t="str">
            <v>ILED052</v>
          </cell>
          <cell r="D1683" t="str">
            <v>LED52W</v>
          </cell>
          <cell r="E1683" t="str">
            <v>LED Integral Replacement Lamp, 52W</v>
          </cell>
          <cell r="G1683">
            <v>1</v>
          </cell>
          <cell r="H1683">
            <v>52</v>
          </cell>
          <cell r="I1683">
            <v>52</v>
          </cell>
        </row>
        <row r="1684">
          <cell r="A1684" t="str">
            <v>LED Integral Lamp153</v>
          </cell>
          <cell r="B1684" t="str">
            <v>LED Integral Lamp</v>
          </cell>
          <cell r="C1684" t="str">
            <v>ILED053</v>
          </cell>
          <cell r="D1684" t="str">
            <v>LED53W</v>
          </cell>
          <cell r="E1684" t="str">
            <v>LED Integral Replacement Lamp, 53W</v>
          </cell>
          <cell r="G1684">
            <v>1</v>
          </cell>
          <cell r="H1684">
            <v>53</v>
          </cell>
          <cell r="I1684">
            <v>53</v>
          </cell>
        </row>
        <row r="1685">
          <cell r="A1685" t="str">
            <v>LED Integral Lamp154</v>
          </cell>
          <cell r="B1685" t="str">
            <v>LED Integral Lamp</v>
          </cell>
          <cell r="C1685" t="str">
            <v>ILED054</v>
          </cell>
          <cell r="D1685" t="str">
            <v>LED54W</v>
          </cell>
          <cell r="E1685" t="str">
            <v>LED Integral Replacement Lamp, 54W</v>
          </cell>
          <cell r="G1685">
            <v>1</v>
          </cell>
          <cell r="H1685">
            <v>54</v>
          </cell>
          <cell r="I1685">
            <v>54</v>
          </cell>
        </row>
        <row r="1686">
          <cell r="A1686" t="str">
            <v>LED Integral Lamp155</v>
          </cell>
          <cell r="B1686" t="str">
            <v>LED Integral Lamp</v>
          </cell>
          <cell r="C1686" t="str">
            <v>ILED055</v>
          </cell>
          <cell r="D1686" t="str">
            <v>LED55W</v>
          </cell>
          <cell r="E1686" t="str">
            <v>LED Integral Replacement Lamp, 55W</v>
          </cell>
          <cell r="G1686">
            <v>1</v>
          </cell>
          <cell r="H1686">
            <v>55</v>
          </cell>
          <cell r="I1686">
            <v>55</v>
          </cell>
        </row>
        <row r="1687">
          <cell r="A1687" t="str">
            <v>LED Integral Lamp156</v>
          </cell>
          <cell r="B1687" t="str">
            <v>LED Integral Lamp</v>
          </cell>
          <cell r="C1687" t="str">
            <v>ILED056</v>
          </cell>
          <cell r="D1687" t="str">
            <v>LED56W</v>
          </cell>
          <cell r="E1687" t="str">
            <v>LED Integral Replacement Lamp, 56W</v>
          </cell>
          <cell r="G1687">
            <v>1</v>
          </cell>
          <cell r="H1687">
            <v>56</v>
          </cell>
          <cell r="I1687">
            <v>56</v>
          </cell>
        </row>
        <row r="1688">
          <cell r="A1688" t="str">
            <v>LED Integral Lamp157</v>
          </cell>
          <cell r="B1688" t="str">
            <v>LED Integral Lamp</v>
          </cell>
          <cell r="C1688" t="str">
            <v>ILED057</v>
          </cell>
          <cell r="D1688" t="str">
            <v>LED57W</v>
          </cell>
          <cell r="E1688" t="str">
            <v>LED Integral Replacement Lamp, 57W</v>
          </cell>
          <cell r="G1688">
            <v>1</v>
          </cell>
          <cell r="H1688">
            <v>57</v>
          </cell>
          <cell r="I1688">
            <v>57</v>
          </cell>
        </row>
        <row r="1689">
          <cell r="A1689" t="str">
            <v>LED Integral Lamp158</v>
          </cell>
          <cell r="B1689" t="str">
            <v>LED Integral Lamp</v>
          </cell>
          <cell r="C1689" t="str">
            <v>ILED058</v>
          </cell>
          <cell r="D1689" t="str">
            <v>LED58W</v>
          </cell>
          <cell r="E1689" t="str">
            <v>LED Integral Replacement Lamp, 58W</v>
          </cell>
          <cell r="G1689">
            <v>1</v>
          </cell>
          <cell r="H1689">
            <v>58</v>
          </cell>
          <cell r="I1689">
            <v>58</v>
          </cell>
        </row>
        <row r="1690">
          <cell r="A1690" t="str">
            <v>LED Integral Lamp159</v>
          </cell>
          <cell r="B1690" t="str">
            <v>LED Integral Lamp</v>
          </cell>
          <cell r="C1690" t="str">
            <v>ILED059</v>
          </cell>
          <cell r="D1690" t="str">
            <v>LED59W</v>
          </cell>
          <cell r="E1690" t="str">
            <v>LED Integral Replacement Lamp, 59W</v>
          </cell>
          <cell r="G1690">
            <v>1</v>
          </cell>
          <cell r="H1690">
            <v>59</v>
          </cell>
          <cell r="I1690">
            <v>59</v>
          </cell>
        </row>
        <row r="1691">
          <cell r="A1691" t="str">
            <v>LED Integral Lamp160</v>
          </cell>
          <cell r="B1691" t="str">
            <v>LED Integral Lamp</v>
          </cell>
          <cell r="C1691" t="str">
            <v>ILED060</v>
          </cell>
          <cell r="D1691" t="str">
            <v>LED60W</v>
          </cell>
          <cell r="E1691" t="str">
            <v>LED Integral Replacement Lamp, 60W</v>
          </cell>
          <cell r="G1691">
            <v>1</v>
          </cell>
          <cell r="H1691">
            <v>60</v>
          </cell>
          <cell r="I1691">
            <v>60</v>
          </cell>
        </row>
        <row r="1692">
          <cell r="A1692" t="str">
            <v>LED Integral Lamp161</v>
          </cell>
          <cell r="B1692" t="str">
            <v>LED Integral Lamp</v>
          </cell>
          <cell r="C1692" t="str">
            <v>ILED061</v>
          </cell>
          <cell r="D1692" t="str">
            <v>LED61W</v>
          </cell>
          <cell r="E1692" t="str">
            <v>LED Integral Replacement Lamp, 61W</v>
          </cell>
          <cell r="G1692">
            <v>1</v>
          </cell>
          <cell r="H1692">
            <v>61</v>
          </cell>
          <cell r="I1692">
            <v>61</v>
          </cell>
        </row>
        <row r="1693">
          <cell r="A1693" t="str">
            <v>LED Integral Lamp162</v>
          </cell>
          <cell r="B1693" t="str">
            <v>LED Integral Lamp</v>
          </cell>
          <cell r="C1693" t="str">
            <v>ILED062</v>
          </cell>
          <cell r="D1693" t="str">
            <v>LED62W</v>
          </cell>
          <cell r="E1693" t="str">
            <v>LED Integral Replacement Lamp, 62W</v>
          </cell>
          <cell r="G1693">
            <v>1</v>
          </cell>
          <cell r="H1693">
            <v>62</v>
          </cell>
          <cell r="I1693">
            <v>62</v>
          </cell>
        </row>
        <row r="1694">
          <cell r="A1694" t="str">
            <v>LED Integral Lamp163</v>
          </cell>
          <cell r="B1694" t="str">
            <v>LED Integral Lamp</v>
          </cell>
          <cell r="C1694" t="str">
            <v>ILED063</v>
          </cell>
          <cell r="D1694" t="str">
            <v>LED63W</v>
          </cell>
          <cell r="E1694" t="str">
            <v>LED Integral Replacement Lamp, 63W</v>
          </cell>
          <cell r="G1694">
            <v>1</v>
          </cell>
          <cell r="H1694">
            <v>63</v>
          </cell>
          <cell r="I1694">
            <v>63</v>
          </cell>
        </row>
        <row r="1695">
          <cell r="A1695" t="str">
            <v>LED Integral Lamp164</v>
          </cell>
          <cell r="B1695" t="str">
            <v>LED Integral Lamp</v>
          </cell>
          <cell r="C1695" t="str">
            <v>ILED064</v>
          </cell>
          <cell r="D1695" t="str">
            <v>LED64W</v>
          </cell>
          <cell r="E1695" t="str">
            <v>LED Integral Replacement Lamp, 64W</v>
          </cell>
          <cell r="G1695">
            <v>1</v>
          </cell>
          <cell r="H1695">
            <v>64</v>
          </cell>
          <cell r="I1695">
            <v>64</v>
          </cell>
        </row>
        <row r="1696">
          <cell r="A1696" t="str">
            <v>LED Integral Lamp165</v>
          </cell>
          <cell r="B1696" t="str">
            <v>LED Integral Lamp</v>
          </cell>
          <cell r="C1696" t="str">
            <v>ILED065</v>
          </cell>
          <cell r="D1696" t="str">
            <v>LED65W</v>
          </cell>
          <cell r="E1696" t="str">
            <v>LED Integral Replacement Lamp, 65W</v>
          </cell>
          <cell r="G1696">
            <v>1</v>
          </cell>
          <cell r="H1696">
            <v>65</v>
          </cell>
          <cell r="I1696">
            <v>65</v>
          </cell>
        </row>
        <row r="1697">
          <cell r="A1697" t="str">
            <v>LED Integral Lamp166</v>
          </cell>
          <cell r="B1697" t="str">
            <v>LED Integral Lamp</v>
          </cell>
          <cell r="C1697" t="str">
            <v>ILED066</v>
          </cell>
          <cell r="D1697" t="str">
            <v>LED66W</v>
          </cell>
          <cell r="E1697" t="str">
            <v>LED Integral Replacement Lamp, 66W</v>
          </cell>
          <cell r="G1697">
            <v>1</v>
          </cell>
          <cell r="H1697">
            <v>66</v>
          </cell>
          <cell r="I1697">
            <v>66</v>
          </cell>
        </row>
        <row r="1698">
          <cell r="A1698" t="str">
            <v>LED Integral Lamp167</v>
          </cell>
          <cell r="B1698" t="str">
            <v>LED Integral Lamp</v>
          </cell>
          <cell r="C1698" t="str">
            <v>ILED067</v>
          </cell>
          <cell r="D1698" t="str">
            <v>LED67W</v>
          </cell>
          <cell r="E1698" t="str">
            <v>LED Integral Replacement Lamp, 67W</v>
          </cell>
          <cell r="G1698">
            <v>1</v>
          </cell>
          <cell r="H1698">
            <v>67</v>
          </cell>
          <cell r="I1698">
            <v>67</v>
          </cell>
        </row>
        <row r="1699">
          <cell r="A1699" t="str">
            <v>LED Integral Lamp168</v>
          </cell>
          <cell r="B1699" t="str">
            <v>LED Integral Lamp</v>
          </cell>
          <cell r="C1699" t="str">
            <v>ILED068</v>
          </cell>
          <cell r="D1699" t="str">
            <v>LED68W</v>
          </cell>
          <cell r="E1699" t="str">
            <v>LED Integral Replacement Lamp, 68W</v>
          </cell>
          <cell r="G1699">
            <v>1</v>
          </cell>
          <cell r="H1699">
            <v>68</v>
          </cell>
          <cell r="I1699">
            <v>68</v>
          </cell>
        </row>
        <row r="1700">
          <cell r="A1700" t="str">
            <v>LED Integral Lamp169</v>
          </cell>
          <cell r="B1700" t="str">
            <v>LED Integral Lamp</v>
          </cell>
          <cell r="C1700" t="str">
            <v>ILED069</v>
          </cell>
          <cell r="D1700" t="str">
            <v>LED69W</v>
          </cell>
          <cell r="E1700" t="str">
            <v>LED Integral Replacement Lamp, 69W</v>
          </cell>
          <cell r="G1700">
            <v>1</v>
          </cell>
          <cell r="H1700">
            <v>69</v>
          </cell>
          <cell r="I1700">
            <v>69</v>
          </cell>
        </row>
        <row r="1701">
          <cell r="A1701" t="str">
            <v>LED Integral Lamp170</v>
          </cell>
          <cell r="B1701" t="str">
            <v>LED Integral Lamp</v>
          </cell>
          <cell r="C1701" t="str">
            <v>ILED070</v>
          </cell>
          <cell r="D1701" t="str">
            <v>LED70W</v>
          </cell>
          <cell r="E1701" t="str">
            <v>LED Integral Replacement Lamp, 70W</v>
          </cell>
          <cell r="G1701">
            <v>1</v>
          </cell>
          <cell r="H1701">
            <v>70</v>
          </cell>
          <cell r="I1701">
            <v>70</v>
          </cell>
        </row>
        <row r="1702">
          <cell r="A1702" t="str">
            <v>LED Integral Lamp171</v>
          </cell>
          <cell r="B1702" t="str">
            <v>LED Integral Lamp</v>
          </cell>
          <cell r="C1702" t="str">
            <v>ILED071</v>
          </cell>
          <cell r="D1702" t="str">
            <v>LED71W</v>
          </cell>
          <cell r="E1702" t="str">
            <v>LED Integral Replacement Lamp, 71W</v>
          </cell>
          <cell r="G1702">
            <v>1</v>
          </cell>
          <cell r="H1702">
            <v>71</v>
          </cell>
          <cell r="I1702">
            <v>71</v>
          </cell>
        </row>
        <row r="1703">
          <cell r="A1703" t="str">
            <v>LED Integral Lamp172</v>
          </cell>
          <cell r="B1703" t="str">
            <v>LED Integral Lamp</v>
          </cell>
          <cell r="C1703" t="str">
            <v>ILED072</v>
          </cell>
          <cell r="D1703" t="str">
            <v>LED72W</v>
          </cell>
          <cell r="E1703" t="str">
            <v>LED Integral Replacement Lamp, 72W</v>
          </cell>
          <cell r="G1703">
            <v>1</v>
          </cell>
          <cell r="H1703">
            <v>72</v>
          </cell>
          <cell r="I1703">
            <v>72</v>
          </cell>
        </row>
        <row r="1704">
          <cell r="A1704" t="str">
            <v>LED Integral Lamp173</v>
          </cell>
          <cell r="B1704" t="str">
            <v>LED Integral Lamp</v>
          </cell>
          <cell r="C1704" t="str">
            <v>ILED073</v>
          </cell>
          <cell r="D1704" t="str">
            <v>LED73W</v>
          </cell>
          <cell r="E1704" t="str">
            <v>LED Integral Replacement Lamp, 73W</v>
          </cell>
          <cell r="G1704">
            <v>1</v>
          </cell>
          <cell r="H1704">
            <v>73</v>
          </cell>
          <cell r="I1704">
            <v>73</v>
          </cell>
        </row>
        <row r="1705">
          <cell r="A1705" t="str">
            <v>LED Integral Lamp174</v>
          </cell>
          <cell r="B1705" t="str">
            <v>LED Integral Lamp</v>
          </cell>
          <cell r="C1705" t="str">
            <v>ILED074</v>
          </cell>
          <cell r="D1705" t="str">
            <v>LED74W</v>
          </cell>
          <cell r="E1705" t="str">
            <v>LED Integral Replacement Lamp, 74W</v>
          </cell>
          <cell r="G1705">
            <v>1</v>
          </cell>
          <cell r="H1705">
            <v>74</v>
          </cell>
          <cell r="I1705">
            <v>74</v>
          </cell>
        </row>
        <row r="1706">
          <cell r="A1706" t="str">
            <v>LED Integral Lamp175</v>
          </cell>
          <cell r="B1706" t="str">
            <v>LED Integral Lamp</v>
          </cell>
          <cell r="C1706" t="str">
            <v>ILED075</v>
          </cell>
          <cell r="D1706" t="str">
            <v>LED75W</v>
          </cell>
          <cell r="E1706" t="str">
            <v>LED Integral Replacement Lamp, 75W</v>
          </cell>
          <cell r="G1706">
            <v>1</v>
          </cell>
          <cell r="H1706">
            <v>75</v>
          </cell>
          <cell r="I1706">
            <v>75</v>
          </cell>
        </row>
        <row r="1707">
          <cell r="A1707" t="str">
            <v>LED Integral Lamp176</v>
          </cell>
          <cell r="B1707" t="str">
            <v>LED Integral Lamp</v>
          </cell>
          <cell r="C1707" t="str">
            <v>ILED076</v>
          </cell>
          <cell r="D1707" t="str">
            <v>LED76W</v>
          </cell>
          <cell r="E1707" t="str">
            <v>LED Integral Replacement Lamp, 76W</v>
          </cell>
          <cell r="G1707">
            <v>1</v>
          </cell>
          <cell r="H1707">
            <v>76</v>
          </cell>
          <cell r="I1707">
            <v>76</v>
          </cell>
        </row>
        <row r="1708">
          <cell r="A1708" t="str">
            <v>LED Integral Lamp177</v>
          </cell>
          <cell r="B1708" t="str">
            <v>LED Integral Lamp</v>
          </cell>
          <cell r="C1708" t="str">
            <v>ILED077</v>
          </cell>
          <cell r="D1708" t="str">
            <v>LED77W</v>
          </cell>
          <cell r="E1708" t="str">
            <v>LED Integral Replacement Lamp, 77W</v>
          </cell>
          <cell r="G1708">
            <v>1</v>
          </cell>
          <cell r="H1708">
            <v>77</v>
          </cell>
          <cell r="I1708">
            <v>77</v>
          </cell>
        </row>
        <row r="1709">
          <cell r="A1709" t="str">
            <v>LED Integral Lamp178</v>
          </cell>
          <cell r="B1709" t="str">
            <v>LED Integral Lamp</v>
          </cell>
          <cell r="C1709" t="str">
            <v>ILED078</v>
          </cell>
          <cell r="D1709" t="str">
            <v>LED78W</v>
          </cell>
          <cell r="E1709" t="str">
            <v>LED Integral Replacement Lamp, 78W</v>
          </cell>
          <cell r="G1709">
            <v>1</v>
          </cell>
          <cell r="H1709">
            <v>78</v>
          </cell>
          <cell r="I1709">
            <v>78</v>
          </cell>
        </row>
        <row r="1710">
          <cell r="A1710" t="str">
            <v>LED Integral Lamp179</v>
          </cell>
          <cell r="B1710" t="str">
            <v>LED Integral Lamp</v>
          </cell>
          <cell r="C1710" t="str">
            <v>ILED079</v>
          </cell>
          <cell r="D1710" t="str">
            <v>LED79W</v>
          </cell>
          <cell r="E1710" t="str">
            <v>LED Integral Replacement Lamp, 79W</v>
          </cell>
          <cell r="G1710">
            <v>1</v>
          </cell>
          <cell r="H1710">
            <v>79</v>
          </cell>
          <cell r="I1710">
            <v>79</v>
          </cell>
        </row>
        <row r="1711">
          <cell r="A1711" t="str">
            <v>LED Integral Lamp180</v>
          </cell>
          <cell r="B1711" t="str">
            <v>LED Integral Lamp</v>
          </cell>
          <cell r="C1711" t="str">
            <v>ILED080</v>
          </cell>
          <cell r="D1711" t="str">
            <v>LED80W</v>
          </cell>
          <cell r="E1711" t="str">
            <v>LED Integral Replacement Lamp, 80W</v>
          </cell>
          <cell r="G1711">
            <v>1</v>
          </cell>
          <cell r="H1711">
            <v>80</v>
          </cell>
          <cell r="I1711">
            <v>80</v>
          </cell>
        </row>
        <row r="1712">
          <cell r="A1712" t="str">
            <v>LED Integral Lamp181</v>
          </cell>
          <cell r="B1712" t="str">
            <v>LED Integral Lamp</v>
          </cell>
          <cell r="C1712" t="str">
            <v>ILED081</v>
          </cell>
          <cell r="D1712" t="str">
            <v>LED81W</v>
          </cell>
          <cell r="E1712" t="str">
            <v>LED Integral Replacement Lamp, 81W</v>
          </cell>
          <cell r="G1712">
            <v>1</v>
          </cell>
          <cell r="H1712">
            <v>81</v>
          </cell>
          <cell r="I1712">
            <v>81</v>
          </cell>
        </row>
        <row r="1713">
          <cell r="A1713" t="str">
            <v>LED Integral Lamp182</v>
          </cell>
          <cell r="B1713" t="str">
            <v>LED Integral Lamp</v>
          </cell>
          <cell r="C1713" t="str">
            <v>ILED082</v>
          </cell>
          <cell r="D1713" t="str">
            <v>LED82W</v>
          </cell>
          <cell r="E1713" t="str">
            <v>LED Integral Replacement Lamp, 82W</v>
          </cell>
          <cell r="G1713">
            <v>1</v>
          </cell>
          <cell r="H1713">
            <v>82</v>
          </cell>
          <cell r="I1713">
            <v>82</v>
          </cell>
        </row>
        <row r="1714">
          <cell r="A1714" t="str">
            <v>LED Integral Lamp183</v>
          </cell>
          <cell r="B1714" t="str">
            <v>LED Integral Lamp</v>
          </cell>
          <cell r="C1714" t="str">
            <v>ILED083</v>
          </cell>
          <cell r="D1714" t="str">
            <v>LED83W</v>
          </cell>
          <cell r="E1714" t="str">
            <v>LED Integral Replacement Lamp, 83W</v>
          </cell>
          <cell r="G1714">
            <v>1</v>
          </cell>
          <cell r="H1714">
            <v>83</v>
          </cell>
          <cell r="I1714">
            <v>83</v>
          </cell>
        </row>
        <row r="1715">
          <cell r="A1715" t="str">
            <v>LED Integral Lamp184</v>
          </cell>
          <cell r="B1715" t="str">
            <v>LED Integral Lamp</v>
          </cell>
          <cell r="C1715" t="str">
            <v>ILED084</v>
          </cell>
          <cell r="D1715" t="str">
            <v>LED84W</v>
          </cell>
          <cell r="E1715" t="str">
            <v>LED Integral Replacement Lamp, 84W</v>
          </cell>
          <cell r="G1715">
            <v>1</v>
          </cell>
          <cell r="H1715">
            <v>84</v>
          </cell>
          <cell r="I1715">
            <v>84</v>
          </cell>
        </row>
        <row r="1716">
          <cell r="A1716" t="str">
            <v>LED Integral Lamp185</v>
          </cell>
          <cell r="B1716" t="str">
            <v>LED Integral Lamp</v>
          </cell>
          <cell r="C1716" t="str">
            <v>ILED085</v>
          </cell>
          <cell r="D1716" t="str">
            <v>LED85W</v>
          </cell>
          <cell r="E1716" t="str">
            <v>LED Integral Replacement Lamp, 85W</v>
          </cell>
          <cell r="G1716">
            <v>1</v>
          </cell>
          <cell r="H1716">
            <v>85</v>
          </cell>
          <cell r="I1716">
            <v>85</v>
          </cell>
        </row>
        <row r="1717">
          <cell r="A1717" t="str">
            <v>LED Integral Lamp186</v>
          </cell>
          <cell r="B1717" t="str">
            <v>LED Integral Lamp</v>
          </cell>
          <cell r="C1717" t="str">
            <v>ILED086</v>
          </cell>
          <cell r="D1717" t="str">
            <v>LED86W</v>
          </cell>
          <cell r="E1717" t="str">
            <v>LED Integral Replacement Lamp, 86W</v>
          </cell>
          <cell r="G1717">
            <v>1</v>
          </cell>
          <cell r="H1717">
            <v>86</v>
          </cell>
          <cell r="I1717">
            <v>86</v>
          </cell>
        </row>
        <row r="1718">
          <cell r="A1718" t="str">
            <v>LED Integral Lamp187</v>
          </cell>
          <cell r="B1718" t="str">
            <v>LED Integral Lamp</v>
          </cell>
          <cell r="C1718" t="str">
            <v>ILED087</v>
          </cell>
          <cell r="D1718" t="str">
            <v>LED87W</v>
          </cell>
          <cell r="E1718" t="str">
            <v>LED Integral Replacement Lamp, 87W</v>
          </cell>
          <cell r="G1718">
            <v>1</v>
          </cell>
          <cell r="H1718">
            <v>87</v>
          </cell>
          <cell r="I1718">
            <v>87</v>
          </cell>
        </row>
        <row r="1719">
          <cell r="A1719" t="str">
            <v>LED Integral Lamp188</v>
          </cell>
          <cell r="B1719" t="str">
            <v>LED Integral Lamp</v>
          </cell>
          <cell r="C1719" t="str">
            <v>ILED088</v>
          </cell>
          <cell r="D1719" t="str">
            <v>LED88W</v>
          </cell>
          <cell r="E1719" t="str">
            <v>LED Integral Replacement Lamp, 88W</v>
          </cell>
          <cell r="G1719">
            <v>1</v>
          </cell>
          <cell r="H1719">
            <v>88</v>
          </cell>
          <cell r="I1719">
            <v>88</v>
          </cell>
        </row>
        <row r="1720">
          <cell r="A1720" t="str">
            <v>LED Integral Lamp189</v>
          </cell>
          <cell r="B1720" t="str">
            <v>LED Integral Lamp</v>
          </cell>
          <cell r="C1720" t="str">
            <v>ILED089</v>
          </cell>
          <cell r="D1720" t="str">
            <v>LED89W</v>
          </cell>
          <cell r="E1720" t="str">
            <v>LED Integral Replacement Lamp, 89W</v>
          </cell>
          <cell r="G1720">
            <v>1</v>
          </cell>
          <cell r="H1720">
            <v>89</v>
          </cell>
          <cell r="I1720">
            <v>89</v>
          </cell>
        </row>
        <row r="1721">
          <cell r="A1721" t="str">
            <v>LED Integral Lamp190</v>
          </cell>
          <cell r="B1721" t="str">
            <v>LED Integral Lamp</v>
          </cell>
          <cell r="C1721" t="str">
            <v>ILED090</v>
          </cell>
          <cell r="D1721" t="str">
            <v>LED90W</v>
          </cell>
          <cell r="E1721" t="str">
            <v>LED Integral Replacement Lamp, 90W</v>
          </cell>
          <cell r="G1721">
            <v>1</v>
          </cell>
          <cell r="H1721">
            <v>90</v>
          </cell>
          <cell r="I1721">
            <v>90</v>
          </cell>
        </row>
        <row r="1722">
          <cell r="A1722" t="str">
            <v>LED Integral Lamp191</v>
          </cell>
          <cell r="B1722" t="str">
            <v>LED Integral Lamp</v>
          </cell>
          <cell r="C1722" t="str">
            <v>ILED091</v>
          </cell>
          <cell r="D1722" t="str">
            <v>LED91W</v>
          </cell>
          <cell r="E1722" t="str">
            <v>LED Integral Replacement Lamp, 91W</v>
          </cell>
          <cell r="G1722">
            <v>1</v>
          </cell>
          <cell r="H1722">
            <v>91</v>
          </cell>
          <cell r="I1722">
            <v>91</v>
          </cell>
        </row>
        <row r="1723">
          <cell r="A1723" t="str">
            <v>LED Integral Lamp192</v>
          </cell>
          <cell r="B1723" t="str">
            <v>LED Integral Lamp</v>
          </cell>
          <cell r="C1723" t="str">
            <v>ILED092</v>
          </cell>
          <cell r="D1723" t="str">
            <v>LED92W</v>
          </cell>
          <cell r="E1723" t="str">
            <v>LED Integral Replacement Lamp, 92W</v>
          </cell>
          <cell r="G1723">
            <v>1</v>
          </cell>
          <cell r="H1723">
            <v>92</v>
          </cell>
          <cell r="I1723">
            <v>92</v>
          </cell>
        </row>
        <row r="1724">
          <cell r="A1724" t="str">
            <v>LED Integral Lamp193</v>
          </cell>
          <cell r="B1724" t="str">
            <v>LED Integral Lamp</v>
          </cell>
          <cell r="C1724" t="str">
            <v>ILED093</v>
          </cell>
          <cell r="D1724" t="str">
            <v>LED93W</v>
          </cell>
          <cell r="E1724" t="str">
            <v>LED Integral Replacement Lamp, 93W</v>
          </cell>
          <cell r="G1724">
            <v>1</v>
          </cell>
          <cell r="H1724">
            <v>93</v>
          </cell>
          <cell r="I1724">
            <v>93</v>
          </cell>
        </row>
        <row r="1725">
          <cell r="A1725" t="str">
            <v>LED Integral Lamp194</v>
          </cell>
          <cell r="B1725" t="str">
            <v>LED Integral Lamp</v>
          </cell>
          <cell r="C1725" t="str">
            <v>ILED094</v>
          </cell>
          <cell r="D1725" t="str">
            <v>LED94W</v>
          </cell>
          <cell r="E1725" t="str">
            <v>LED Integral Replacement Lamp, 94W</v>
          </cell>
          <cell r="G1725">
            <v>1</v>
          </cell>
          <cell r="H1725">
            <v>94</v>
          </cell>
          <cell r="I1725">
            <v>94</v>
          </cell>
        </row>
        <row r="1726">
          <cell r="A1726" t="str">
            <v>LED Integral Lamp195</v>
          </cell>
          <cell r="B1726" t="str">
            <v>LED Integral Lamp</v>
          </cell>
          <cell r="C1726" t="str">
            <v>ILED095</v>
          </cell>
          <cell r="D1726" t="str">
            <v>LED95W</v>
          </cell>
          <cell r="E1726" t="str">
            <v>LED Integral Replacement Lamp, 95W</v>
          </cell>
          <cell r="G1726">
            <v>1</v>
          </cell>
          <cell r="H1726">
            <v>95</v>
          </cell>
          <cell r="I1726">
            <v>95</v>
          </cell>
        </row>
        <row r="1727">
          <cell r="A1727" t="str">
            <v>LED Integral Lamp196</v>
          </cell>
          <cell r="B1727" t="str">
            <v>LED Integral Lamp</v>
          </cell>
          <cell r="C1727" t="str">
            <v>ILED096</v>
          </cell>
          <cell r="D1727" t="str">
            <v>LED96W</v>
          </cell>
          <cell r="E1727" t="str">
            <v>LED Integral Replacement Lamp, 96W</v>
          </cell>
          <cell r="G1727">
            <v>1</v>
          </cell>
          <cell r="H1727">
            <v>96</v>
          </cell>
          <cell r="I1727">
            <v>96</v>
          </cell>
        </row>
        <row r="1728">
          <cell r="A1728" t="str">
            <v>LED Integral Lamp197</v>
          </cell>
          <cell r="B1728" t="str">
            <v>LED Integral Lamp</v>
          </cell>
          <cell r="C1728" t="str">
            <v>ILED097</v>
          </cell>
          <cell r="D1728" t="str">
            <v>LED97W</v>
          </cell>
          <cell r="E1728" t="str">
            <v>LED Integral Replacement Lamp, 97W</v>
          </cell>
          <cell r="G1728">
            <v>1</v>
          </cell>
          <cell r="H1728">
            <v>97</v>
          </cell>
          <cell r="I1728">
            <v>97</v>
          </cell>
        </row>
        <row r="1729">
          <cell r="A1729" t="str">
            <v>LED Integral Lamp198</v>
          </cell>
          <cell r="B1729" t="str">
            <v>LED Integral Lamp</v>
          </cell>
          <cell r="C1729" t="str">
            <v>ILED098</v>
          </cell>
          <cell r="D1729" t="str">
            <v>LED98W</v>
          </cell>
          <cell r="E1729" t="str">
            <v>LED Integral Replacement Lamp, 98W</v>
          </cell>
          <cell r="G1729">
            <v>1</v>
          </cell>
          <cell r="H1729">
            <v>98</v>
          </cell>
          <cell r="I1729">
            <v>98</v>
          </cell>
        </row>
        <row r="1730">
          <cell r="A1730" t="str">
            <v>LED Integral Lamp199</v>
          </cell>
          <cell r="B1730" t="str">
            <v>LED Integral Lamp</v>
          </cell>
          <cell r="C1730" t="str">
            <v>ILED099</v>
          </cell>
          <cell r="D1730" t="str">
            <v>LED99W</v>
          </cell>
          <cell r="E1730" t="str">
            <v>LED Integral Replacement Lamp, 99W</v>
          </cell>
          <cell r="G1730">
            <v>1</v>
          </cell>
          <cell r="H1730">
            <v>99</v>
          </cell>
          <cell r="I1730">
            <v>99</v>
          </cell>
        </row>
        <row r="1731">
          <cell r="A1731" t="str">
            <v>LED Integral Lamp1100</v>
          </cell>
          <cell r="B1731" t="str">
            <v>LED Integral Lamp</v>
          </cell>
          <cell r="C1731" t="str">
            <v>ILED100</v>
          </cell>
          <cell r="D1731" t="str">
            <v>LED100W</v>
          </cell>
          <cell r="E1731" t="str">
            <v>LED Integral Replacement Lamp, 100W</v>
          </cell>
          <cell r="G1731">
            <v>1</v>
          </cell>
          <cell r="H1731">
            <v>100</v>
          </cell>
          <cell r="I1731">
            <v>100</v>
          </cell>
        </row>
        <row r="1732">
          <cell r="A1732" t="str">
            <v>LED Integral Lamp1101</v>
          </cell>
          <cell r="B1732" t="str">
            <v>LED Integral Lamp</v>
          </cell>
          <cell r="C1732" t="str">
            <v>ILED101</v>
          </cell>
          <cell r="D1732" t="str">
            <v>LED101W</v>
          </cell>
          <cell r="E1732" t="str">
            <v>LED Integral Replacement Lamp, 101W</v>
          </cell>
          <cell r="G1732">
            <v>1</v>
          </cell>
          <cell r="H1732">
            <v>101</v>
          </cell>
          <cell r="I1732">
            <v>101</v>
          </cell>
        </row>
        <row r="1733">
          <cell r="A1733" t="str">
            <v>LED Integral Lamp1102</v>
          </cell>
          <cell r="B1733" t="str">
            <v>LED Integral Lamp</v>
          </cell>
          <cell r="C1733" t="str">
            <v>ILED102</v>
          </cell>
          <cell r="D1733" t="str">
            <v>LED102W</v>
          </cell>
          <cell r="E1733" t="str">
            <v>LED Integral Replacement Lamp, 102W</v>
          </cell>
          <cell r="G1733">
            <v>1</v>
          </cell>
          <cell r="H1733">
            <v>102</v>
          </cell>
          <cell r="I1733">
            <v>102</v>
          </cell>
        </row>
        <row r="1734">
          <cell r="A1734" t="str">
            <v>LED Integral Lamp1103</v>
          </cell>
          <cell r="B1734" t="str">
            <v>LED Integral Lamp</v>
          </cell>
          <cell r="C1734" t="str">
            <v>ILED103</v>
          </cell>
          <cell r="D1734" t="str">
            <v>LED103W</v>
          </cell>
          <cell r="E1734" t="str">
            <v>LED Integral Replacement Lamp, 103W</v>
          </cell>
          <cell r="G1734">
            <v>1</v>
          </cell>
          <cell r="H1734">
            <v>103</v>
          </cell>
          <cell r="I1734">
            <v>103</v>
          </cell>
        </row>
        <row r="1735">
          <cell r="A1735" t="str">
            <v>LED Integral Lamp1104</v>
          </cell>
          <cell r="B1735" t="str">
            <v>LED Integral Lamp</v>
          </cell>
          <cell r="C1735" t="str">
            <v>ILED104</v>
          </cell>
          <cell r="D1735" t="str">
            <v>LED104W</v>
          </cell>
          <cell r="E1735" t="str">
            <v>LED Integral Replacement Lamp, 104W</v>
          </cell>
          <cell r="G1735">
            <v>1</v>
          </cell>
          <cell r="H1735">
            <v>104</v>
          </cell>
          <cell r="I1735">
            <v>104</v>
          </cell>
        </row>
        <row r="1736">
          <cell r="A1736" t="str">
            <v>LED Integral Lamp1105</v>
          </cell>
          <cell r="B1736" t="str">
            <v>LED Integral Lamp</v>
          </cell>
          <cell r="C1736" t="str">
            <v>ILED105</v>
          </cell>
          <cell r="D1736" t="str">
            <v>LED105W</v>
          </cell>
          <cell r="E1736" t="str">
            <v>LED Integral Replacement Lamp, 105W</v>
          </cell>
          <cell r="G1736">
            <v>1</v>
          </cell>
          <cell r="H1736">
            <v>105</v>
          </cell>
          <cell r="I1736">
            <v>105</v>
          </cell>
        </row>
        <row r="1737">
          <cell r="A1737" t="str">
            <v>LED Integral Lamp1106</v>
          </cell>
          <cell r="B1737" t="str">
            <v>LED Integral Lamp</v>
          </cell>
          <cell r="C1737" t="str">
            <v>ILED106</v>
          </cell>
          <cell r="D1737" t="str">
            <v>LED106W</v>
          </cell>
          <cell r="E1737" t="str">
            <v>LED Integral Replacement Lamp, 106W</v>
          </cell>
          <cell r="G1737">
            <v>1</v>
          </cell>
          <cell r="H1737">
            <v>106</v>
          </cell>
          <cell r="I1737">
            <v>106</v>
          </cell>
        </row>
        <row r="1738">
          <cell r="A1738" t="str">
            <v>LED Integral Lamp1107</v>
          </cell>
          <cell r="B1738" t="str">
            <v>LED Integral Lamp</v>
          </cell>
          <cell r="C1738" t="str">
            <v>ILED107</v>
          </cell>
          <cell r="D1738" t="str">
            <v>LED107W</v>
          </cell>
          <cell r="E1738" t="str">
            <v>LED Integral Replacement Lamp, 107W</v>
          </cell>
          <cell r="G1738">
            <v>1</v>
          </cell>
          <cell r="H1738">
            <v>107</v>
          </cell>
          <cell r="I1738">
            <v>107</v>
          </cell>
        </row>
        <row r="1739">
          <cell r="A1739" t="str">
            <v>LED Integral Lamp1108</v>
          </cell>
          <cell r="B1739" t="str">
            <v>LED Integral Lamp</v>
          </cell>
          <cell r="C1739" t="str">
            <v>ILED108</v>
          </cell>
          <cell r="D1739" t="str">
            <v>LED108W</v>
          </cell>
          <cell r="E1739" t="str">
            <v>LED Integral Replacement Lamp, 108W</v>
          </cell>
          <cell r="G1739">
            <v>1</v>
          </cell>
          <cell r="H1739">
            <v>108</v>
          </cell>
          <cell r="I1739">
            <v>108</v>
          </cell>
        </row>
        <row r="1740">
          <cell r="A1740" t="str">
            <v>LED Integral Lamp1109</v>
          </cell>
          <cell r="B1740" t="str">
            <v>LED Integral Lamp</v>
          </cell>
          <cell r="C1740" t="str">
            <v>ILED109</v>
          </cell>
          <cell r="D1740" t="str">
            <v>LED109W</v>
          </cell>
          <cell r="E1740" t="str">
            <v>LED Integral Replacement Lamp, 109W</v>
          </cell>
          <cell r="G1740">
            <v>1</v>
          </cell>
          <cell r="H1740">
            <v>109</v>
          </cell>
          <cell r="I1740">
            <v>109</v>
          </cell>
        </row>
        <row r="1741">
          <cell r="A1741" t="str">
            <v>LED Integral Lamp1110</v>
          </cell>
          <cell r="B1741" t="str">
            <v>LED Integral Lamp</v>
          </cell>
          <cell r="C1741" t="str">
            <v>ILED110</v>
          </cell>
          <cell r="D1741" t="str">
            <v>LED110W</v>
          </cell>
          <cell r="E1741" t="str">
            <v>LED Integral Replacement Lamp, 110W</v>
          </cell>
          <cell r="G1741">
            <v>1</v>
          </cell>
          <cell r="H1741">
            <v>110</v>
          </cell>
          <cell r="I1741">
            <v>110</v>
          </cell>
        </row>
        <row r="1742">
          <cell r="A1742" t="str">
            <v>LED Integral Lamp1111</v>
          </cell>
          <cell r="B1742" t="str">
            <v>LED Integral Lamp</v>
          </cell>
          <cell r="C1742" t="str">
            <v>ILED111</v>
          </cell>
          <cell r="D1742" t="str">
            <v>LED111W</v>
          </cell>
          <cell r="E1742" t="str">
            <v>LED Integral Replacement Lamp, 111W</v>
          </cell>
          <cell r="G1742">
            <v>1</v>
          </cell>
          <cell r="H1742">
            <v>111</v>
          </cell>
          <cell r="I1742">
            <v>111</v>
          </cell>
        </row>
        <row r="1743">
          <cell r="A1743" t="str">
            <v>LED Integral Lamp1112</v>
          </cell>
          <cell r="B1743" t="str">
            <v>LED Integral Lamp</v>
          </cell>
          <cell r="C1743" t="str">
            <v>ILED112</v>
          </cell>
          <cell r="D1743" t="str">
            <v>LED112W</v>
          </cell>
          <cell r="E1743" t="str">
            <v>LED Integral Replacement Lamp, 112W</v>
          </cell>
          <cell r="G1743">
            <v>1</v>
          </cell>
          <cell r="H1743">
            <v>112</v>
          </cell>
          <cell r="I1743">
            <v>112</v>
          </cell>
        </row>
        <row r="1744">
          <cell r="A1744" t="str">
            <v>LED Integral Lamp1113</v>
          </cell>
          <cell r="B1744" t="str">
            <v>LED Integral Lamp</v>
          </cell>
          <cell r="C1744" t="str">
            <v>ILED113</v>
          </cell>
          <cell r="D1744" t="str">
            <v>LED113W</v>
          </cell>
          <cell r="E1744" t="str">
            <v>LED Integral Replacement Lamp, 113W</v>
          </cell>
          <cell r="G1744">
            <v>1</v>
          </cell>
          <cell r="H1744">
            <v>113</v>
          </cell>
          <cell r="I1744">
            <v>113</v>
          </cell>
        </row>
        <row r="1745">
          <cell r="A1745" t="str">
            <v>LED Integral Lamp1114</v>
          </cell>
          <cell r="B1745" t="str">
            <v>LED Integral Lamp</v>
          </cell>
          <cell r="C1745" t="str">
            <v>ILED114</v>
          </cell>
          <cell r="D1745" t="str">
            <v>LED114W</v>
          </cell>
          <cell r="E1745" t="str">
            <v>LED Integral Replacement Lamp, 114W</v>
          </cell>
          <cell r="G1745">
            <v>1</v>
          </cell>
          <cell r="H1745">
            <v>114</v>
          </cell>
          <cell r="I1745">
            <v>114</v>
          </cell>
        </row>
        <row r="1746">
          <cell r="A1746" t="str">
            <v>LED Integral Lamp1115</v>
          </cell>
          <cell r="B1746" t="str">
            <v>LED Integral Lamp</v>
          </cell>
          <cell r="C1746" t="str">
            <v>ILED115</v>
          </cell>
          <cell r="D1746" t="str">
            <v>LED115W</v>
          </cell>
          <cell r="E1746" t="str">
            <v>LED Integral Replacement Lamp, 115W</v>
          </cell>
          <cell r="G1746">
            <v>1</v>
          </cell>
          <cell r="H1746">
            <v>115</v>
          </cell>
          <cell r="I1746">
            <v>115</v>
          </cell>
        </row>
        <row r="1747">
          <cell r="A1747" t="str">
            <v>LED Integral Lamp1116</v>
          </cell>
          <cell r="B1747" t="str">
            <v>LED Integral Lamp</v>
          </cell>
          <cell r="C1747" t="str">
            <v>ILED116</v>
          </cell>
          <cell r="D1747" t="str">
            <v>LED116W</v>
          </cell>
          <cell r="E1747" t="str">
            <v>LED Integral Replacement Lamp, 116W</v>
          </cell>
          <cell r="G1747">
            <v>1</v>
          </cell>
          <cell r="H1747">
            <v>116</v>
          </cell>
          <cell r="I1747">
            <v>116</v>
          </cell>
        </row>
        <row r="1748">
          <cell r="A1748" t="str">
            <v>LED Integral Lamp1117</v>
          </cell>
          <cell r="B1748" t="str">
            <v>LED Integral Lamp</v>
          </cell>
          <cell r="C1748" t="str">
            <v>ILED117</v>
          </cell>
          <cell r="D1748" t="str">
            <v>LED117W</v>
          </cell>
          <cell r="E1748" t="str">
            <v>LED Integral Replacement Lamp, 117W</v>
          </cell>
          <cell r="G1748">
            <v>1</v>
          </cell>
          <cell r="H1748">
            <v>117</v>
          </cell>
          <cell r="I1748">
            <v>117</v>
          </cell>
        </row>
        <row r="1749">
          <cell r="A1749" t="str">
            <v>LED Integral Lamp1118</v>
          </cell>
          <cell r="B1749" t="str">
            <v>LED Integral Lamp</v>
          </cell>
          <cell r="C1749" t="str">
            <v>ILED118</v>
          </cell>
          <cell r="D1749" t="str">
            <v>LED118W</v>
          </cell>
          <cell r="E1749" t="str">
            <v>LED Integral Replacement Lamp, 118W</v>
          </cell>
          <cell r="G1749">
            <v>1</v>
          </cell>
          <cell r="H1749">
            <v>118</v>
          </cell>
          <cell r="I1749">
            <v>118</v>
          </cell>
        </row>
        <row r="1750">
          <cell r="A1750" t="str">
            <v>LED Integral Lamp1119</v>
          </cell>
          <cell r="B1750" t="str">
            <v>LED Integral Lamp</v>
          </cell>
          <cell r="C1750" t="str">
            <v>ILED119</v>
          </cell>
          <cell r="D1750" t="str">
            <v>LED119W</v>
          </cell>
          <cell r="E1750" t="str">
            <v>LED Integral Replacement Lamp, 119W</v>
          </cell>
          <cell r="G1750">
            <v>1</v>
          </cell>
          <cell r="H1750">
            <v>119</v>
          </cell>
          <cell r="I1750">
            <v>119</v>
          </cell>
        </row>
        <row r="1751">
          <cell r="A1751" t="str">
            <v>LED Integral Lamp1120</v>
          </cell>
          <cell r="B1751" t="str">
            <v>LED Integral Lamp</v>
          </cell>
          <cell r="C1751" t="str">
            <v>ILED120</v>
          </cell>
          <cell r="D1751" t="str">
            <v>LED120W</v>
          </cell>
          <cell r="E1751" t="str">
            <v>LED Integral Replacement Lamp, 120W</v>
          </cell>
          <cell r="G1751">
            <v>1</v>
          </cell>
          <cell r="H1751">
            <v>120</v>
          </cell>
          <cell r="I1751">
            <v>120</v>
          </cell>
        </row>
        <row r="1752">
          <cell r="A1752" t="str">
            <v>LED Integral Lamp1121</v>
          </cell>
          <cell r="B1752" t="str">
            <v>LED Integral Lamp</v>
          </cell>
          <cell r="C1752" t="str">
            <v>ILED121</v>
          </cell>
          <cell r="D1752" t="str">
            <v>LED121W</v>
          </cell>
          <cell r="E1752" t="str">
            <v>LED Integral Replacement Lamp, 121W</v>
          </cell>
          <cell r="G1752">
            <v>1</v>
          </cell>
          <cell r="H1752">
            <v>121</v>
          </cell>
          <cell r="I1752">
            <v>121</v>
          </cell>
        </row>
        <row r="1753">
          <cell r="A1753" t="str">
            <v>LED Integral Lamp1122</v>
          </cell>
          <cell r="B1753" t="str">
            <v>LED Integral Lamp</v>
          </cell>
          <cell r="C1753" t="str">
            <v>ILED122</v>
          </cell>
          <cell r="D1753" t="str">
            <v>LED122W</v>
          </cell>
          <cell r="E1753" t="str">
            <v>LED Integral Replacement Lamp, 122W</v>
          </cell>
          <cell r="G1753">
            <v>1</v>
          </cell>
          <cell r="H1753">
            <v>122</v>
          </cell>
          <cell r="I1753">
            <v>122</v>
          </cell>
        </row>
        <row r="1754">
          <cell r="A1754" t="str">
            <v>LED Integral Lamp1123</v>
          </cell>
          <cell r="B1754" t="str">
            <v>LED Integral Lamp</v>
          </cell>
          <cell r="C1754" t="str">
            <v>ILED123</v>
          </cell>
          <cell r="D1754" t="str">
            <v>LED123W</v>
          </cell>
          <cell r="E1754" t="str">
            <v>LED Integral Replacement Lamp, 123W</v>
          </cell>
          <cell r="G1754">
            <v>1</v>
          </cell>
          <cell r="H1754">
            <v>123</v>
          </cell>
          <cell r="I1754">
            <v>123</v>
          </cell>
        </row>
        <row r="1755">
          <cell r="A1755" t="str">
            <v>LED Integral Lamp1124</v>
          </cell>
          <cell r="B1755" t="str">
            <v>LED Integral Lamp</v>
          </cell>
          <cell r="C1755" t="str">
            <v>ILED124</v>
          </cell>
          <cell r="D1755" t="str">
            <v>LED124W</v>
          </cell>
          <cell r="E1755" t="str">
            <v>LED Integral Replacement Lamp, 124W</v>
          </cell>
          <cell r="G1755">
            <v>1</v>
          </cell>
          <cell r="H1755">
            <v>124</v>
          </cell>
          <cell r="I1755">
            <v>124</v>
          </cell>
        </row>
        <row r="1756">
          <cell r="A1756" t="str">
            <v>LED Integral Lamp1125</v>
          </cell>
          <cell r="B1756" t="str">
            <v>LED Integral Lamp</v>
          </cell>
          <cell r="C1756" t="str">
            <v>ILED125</v>
          </cell>
          <cell r="D1756" t="str">
            <v>LED125W</v>
          </cell>
          <cell r="E1756" t="str">
            <v>LED Integral Replacement Lamp, 125W</v>
          </cell>
          <cell r="G1756">
            <v>1</v>
          </cell>
          <cell r="H1756">
            <v>125</v>
          </cell>
          <cell r="I1756">
            <v>125</v>
          </cell>
        </row>
        <row r="1757">
          <cell r="A1757" t="str">
            <v>LED Integral Lamp1126</v>
          </cell>
          <cell r="B1757" t="str">
            <v>LED Integral Lamp</v>
          </cell>
          <cell r="C1757" t="str">
            <v>ILED126</v>
          </cell>
          <cell r="D1757" t="str">
            <v>LED126W</v>
          </cell>
          <cell r="E1757" t="str">
            <v>LED Integral Replacement Lamp, 126W</v>
          </cell>
          <cell r="G1757">
            <v>1</v>
          </cell>
          <cell r="H1757">
            <v>126</v>
          </cell>
          <cell r="I1757">
            <v>126</v>
          </cell>
        </row>
        <row r="1758">
          <cell r="A1758" t="str">
            <v>LED Integral Lamp1127</v>
          </cell>
          <cell r="B1758" t="str">
            <v>LED Integral Lamp</v>
          </cell>
          <cell r="C1758" t="str">
            <v>ILED127</v>
          </cell>
          <cell r="D1758" t="str">
            <v>LED127W</v>
          </cell>
          <cell r="E1758" t="str">
            <v>LED Integral Replacement Lamp, 127W</v>
          </cell>
          <cell r="G1758">
            <v>1</v>
          </cell>
          <cell r="H1758">
            <v>127</v>
          </cell>
          <cell r="I1758">
            <v>127</v>
          </cell>
        </row>
        <row r="1759">
          <cell r="A1759" t="str">
            <v>LED Integral Lamp1128</v>
          </cell>
          <cell r="B1759" t="str">
            <v>LED Integral Lamp</v>
          </cell>
          <cell r="C1759" t="str">
            <v>ILED128</v>
          </cell>
          <cell r="D1759" t="str">
            <v>LED128W</v>
          </cell>
          <cell r="E1759" t="str">
            <v>LED Integral Replacement Lamp, 128W</v>
          </cell>
          <cell r="G1759">
            <v>1</v>
          </cell>
          <cell r="H1759">
            <v>128</v>
          </cell>
          <cell r="I1759">
            <v>128</v>
          </cell>
        </row>
        <row r="1760">
          <cell r="A1760" t="str">
            <v>LED Integral Lamp1129</v>
          </cell>
          <cell r="B1760" t="str">
            <v>LED Integral Lamp</v>
          </cell>
          <cell r="C1760" t="str">
            <v>ILED129</v>
          </cell>
          <cell r="D1760" t="str">
            <v>LED129W</v>
          </cell>
          <cell r="E1760" t="str">
            <v>LED Integral Replacement Lamp, 129W</v>
          </cell>
          <cell r="G1760">
            <v>1</v>
          </cell>
          <cell r="H1760">
            <v>129</v>
          </cell>
          <cell r="I1760">
            <v>129</v>
          </cell>
        </row>
        <row r="1761">
          <cell r="A1761" t="str">
            <v>LED Integral Lamp1130</v>
          </cell>
          <cell r="B1761" t="str">
            <v>LED Integral Lamp</v>
          </cell>
          <cell r="C1761" t="str">
            <v>ILED130</v>
          </cell>
          <cell r="D1761" t="str">
            <v>LED130W</v>
          </cell>
          <cell r="E1761" t="str">
            <v>LED Integral Replacement Lamp, 130W</v>
          </cell>
          <cell r="G1761">
            <v>1</v>
          </cell>
          <cell r="H1761">
            <v>130</v>
          </cell>
          <cell r="I1761">
            <v>130</v>
          </cell>
        </row>
        <row r="1762">
          <cell r="A1762" t="str">
            <v>LED Integral Lamp1131</v>
          </cell>
          <cell r="B1762" t="str">
            <v>LED Integral Lamp</v>
          </cell>
          <cell r="C1762" t="str">
            <v>ILED131</v>
          </cell>
          <cell r="D1762" t="str">
            <v>LED131W</v>
          </cell>
          <cell r="E1762" t="str">
            <v>LED Integral Replacement Lamp, 131W</v>
          </cell>
          <cell r="G1762">
            <v>1</v>
          </cell>
          <cell r="H1762">
            <v>131</v>
          </cell>
          <cell r="I1762">
            <v>131</v>
          </cell>
        </row>
        <row r="1763">
          <cell r="A1763" t="str">
            <v>LED Integral Lamp1132</v>
          </cell>
          <cell r="B1763" t="str">
            <v>LED Integral Lamp</v>
          </cell>
          <cell r="C1763" t="str">
            <v>ILED132</v>
          </cell>
          <cell r="D1763" t="str">
            <v>LED132W</v>
          </cell>
          <cell r="E1763" t="str">
            <v>LED Integral Replacement Lamp, 132W</v>
          </cell>
          <cell r="G1763">
            <v>1</v>
          </cell>
          <cell r="H1763">
            <v>132</v>
          </cell>
          <cell r="I1763">
            <v>132</v>
          </cell>
        </row>
        <row r="1764">
          <cell r="A1764" t="str">
            <v>LED Integral Lamp1133</v>
          </cell>
          <cell r="B1764" t="str">
            <v>LED Integral Lamp</v>
          </cell>
          <cell r="C1764" t="str">
            <v>ILED133</v>
          </cell>
          <cell r="D1764" t="str">
            <v>LED133W</v>
          </cell>
          <cell r="E1764" t="str">
            <v>LED Integral Replacement Lamp, 133W</v>
          </cell>
          <cell r="G1764">
            <v>1</v>
          </cell>
          <cell r="H1764">
            <v>133</v>
          </cell>
          <cell r="I1764">
            <v>133</v>
          </cell>
        </row>
        <row r="1765">
          <cell r="A1765" t="str">
            <v>LED Integral Lamp1134</v>
          </cell>
          <cell r="B1765" t="str">
            <v>LED Integral Lamp</v>
          </cell>
          <cell r="C1765" t="str">
            <v>ILED134</v>
          </cell>
          <cell r="D1765" t="str">
            <v>LED134W</v>
          </cell>
          <cell r="E1765" t="str">
            <v>LED Integral Replacement Lamp, 134W</v>
          </cell>
          <cell r="G1765">
            <v>1</v>
          </cell>
          <cell r="H1765">
            <v>134</v>
          </cell>
          <cell r="I1765">
            <v>134</v>
          </cell>
        </row>
        <row r="1766">
          <cell r="A1766" t="str">
            <v>LED Integral Lamp1135</v>
          </cell>
          <cell r="B1766" t="str">
            <v>LED Integral Lamp</v>
          </cell>
          <cell r="C1766" t="str">
            <v>ILED135</v>
          </cell>
          <cell r="D1766" t="str">
            <v>LED135W</v>
          </cell>
          <cell r="E1766" t="str">
            <v>LED Integral Replacement Lamp, 135W</v>
          </cell>
          <cell r="G1766">
            <v>1</v>
          </cell>
          <cell r="H1766">
            <v>135</v>
          </cell>
          <cell r="I1766">
            <v>135</v>
          </cell>
        </row>
        <row r="1767">
          <cell r="A1767" t="str">
            <v>LED Integral Lamp1136</v>
          </cell>
          <cell r="B1767" t="str">
            <v>LED Integral Lamp</v>
          </cell>
          <cell r="C1767" t="str">
            <v>ILED136</v>
          </cell>
          <cell r="D1767" t="str">
            <v>LED136W</v>
          </cell>
          <cell r="E1767" t="str">
            <v>LED Integral Replacement Lamp, 136W</v>
          </cell>
          <cell r="G1767">
            <v>1</v>
          </cell>
          <cell r="H1767">
            <v>136</v>
          </cell>
          <cell r="I1767">
            <v>136</v>
          </cell>
        </row>
        <row r="1768">
          <cell r="A1768" t="str">
            <v>LED Integral Lamp1137</v>
          </cell>
          <cell r="B1768" t="str">
            <v>LED Integral Lamp</v>
          </cell>
          <cell r="C1768" t="str">
            <v>ILED137</v>
          </cell>
          <cell r="D1768" t="str">
            <v>LED137W</v>
          </cell>
          <cell r="E1768" t="str">
            <v>LED Integral Replacement Lamp, 137W</v>
          </cell>
          <cell r="G1768">
            <v>1</v>
          </cell>
          <cell r="H1768">
            <v>137</v>
          </cell>
          <cell r="I1768">
            <v>137</v>
          </cell>
        </row>
        <row r="1769">
          <cell r="A1769" t="str">
            <v>LED Integral Lamp1138</v>
          </cell>
          <cell r="B1769" t="str">
            <v>LED Integral Lamp</v>
          </cell>
          <cell r="C1769" t="str">
            <v>ILED138</v>
          </cell>
          <cell r="D1769" t="str">
            <v>LED138W</v>
          </cell>
          <cell r="E1769" t="str">
            <v>LED Integral Replacement Lamp, 138W</v>
          </cell>
          <cell r="G1769">
            <v>1</v>
          </cell>
          <cell r="H1769">
            <v>138</v>
          </cell>
          <cell r="I1769">
            <v>138</v>
          </cell>
        </row>
        <row r="1770">
          <cell r="A1770" t="str">
            <v>LED Integral Lamp1139</v>
          </cell>
          <cell r="B1770" t="str">
            <v>LED Integral Lamp</v>
          </cell>
          <cell r="C1770" t="str">
            <v>ILED139</v>
          </cell>
          <cell r="D1770" t="str">
            <v>LED139W</v>
          </cell>
          <cell r="E1770" t="str">
            <v>LED Integral Replacement Lamp, 139W</v>
          </cell>
          <cell r="G1770">
            <v>1</v>
          </cell>
          <cell r="H1770">
            <v>139</v>
          </cell>
          <cell r="I1770">
            <v>139</v>
          </cell>
        </row>
        <row r="1771">
          <cell r="A1771" t="str">
            <v>LED Integral Lamp1140</v>
          </cell>
          <cell r="B1771" t="str">
            <v>LED Integral Lamp</v>
          </cell>
          <cell r="C1771" t="str">
            <v>ILED140</v>
          </cell>
          <cell r="D1771" t="str">
            <v>LED140W</v>
          </cell>
          <cell r="E1771" t="str">
            <v>LED Integral Replacement Lamp, 140W</v>
          </cell>
          <cell r="G1771">
            <v>1</v>
          </cell>
          <cell r="H1771">
            <v>140</v>
          </cell>
          <cell r="I1771">
            <v>140</v>
          </cell>
        </row>
        <row r="1772">
          <cell r="A1772" t="str">
            <v>LED Integral Lamp1141</v>
          </cell>
          <cell r="B1772" t="str">
            <v>LED Integral Lamp</v>
          </cell>
          <cell r="C1772" t="str">
            <v>ILED141</v>
          </cell>
          <cell r="D1772" t="str">
            <v>LED141W</v>
          </cell>
          <cell r="E1772" t="str">
            <v>LED Integral Replacement Lamp, 141W</v>
          </cell>
          <cell r="G1772">
            <v>1</v>
          </cell>
          <cell r="H1772">
            <v>141</v>
          </cell>
          <cell r="I1772">
            <v>141</v>
          </cell>
        </row>
        <row r="1773">
          <cell r="A1773" t="str">
            <v>LED Integral Lamp1142</v>
          </cell>
          <cell r="B1773" t="str">
            <v>LED Integral Lamp</v>
          </cell>
          <cell r="C1773" t="str">
            <v>ILED142</v>
          </cell>
          <cell r="D1773" t="str">
            <v>LED142W</v>
          </cell>
          <cell r="E1773" t="str">
            <v>LED Integral Replacement Lamp, 142W</v>
          </cell>
          <cell r="G1773">
            <v>1</v>
          </cell>
          <cell r="H1773">
            <v>142</v>
          </cell>
          <cell r="I1773">
            <v>142</v>
          </cell>
        </row>
        <row r="1774">
          <cell r="A1774" t="str">
            <v>LED Integral Lamp1143</v>
          </cell>
          <cell r="B1774" t="str">
            <v>LED Integral Lamp</v>
          </cell>
          <cell r="C1774" t="str">
            <v>ILED143</v>
          </cell>
          <cell r="D1774" t="str">
            <v>LED143W</v>
          </cell>
          <cell r="E1774" t="str">
            <v>LED Integral Replacement Lamp, 143W</v>
          </cell>
          <cell r="G1774">
            <v>1</v>
          </cell>
          <cell r="H1774">
            <v>143</v>
          </cell>
          <cell r="I1774">
            <v>143</v>
          </cell>
        </row>
        <row r="1775">
          <cell r="A1775" t="str">
            <v>LED Integral Lamp1144</v>
          </cell>
          <cell r="B1775" t="str">
            <v>LED Integral Lamp</v>
          </cell>
          <cell r="C1775" t="str">
            <v>ILED144</v>
          </cell>
          <cell r="D1775" t="str">
            <v>LED144W</v>
          </cell>
          <cell r="E1775" t="str">
            <v>LED Integral Replacement Lamp, 144W</v>
          </cell>
          <cell r="G1775">
            <v>1</v>
          </cell>
          <cell r="H1775">
            <v>144</v>
          </cell>
          <cell r="I1775">
            <v>144</v>
          </cell>
        </row>
        <row r="1776">
          <cell r="A1776" t="str">
            <v>LED Integral Lamp1145</v>
          </cell>
          <cell r="B1776" t="str">
            <v>LED Integral Lamp</v>
          </cell>
          <cell r="C1776" t="str">
            <v>ILED145</v>
          </cell>
          <cell r="D1776" t="str">
            <v>LED145W</v>
          </cell>
          <cell r="E1776" t="str">
            <v>LED Integral Replacement Lamp, 145W</v>
          </cell>
          <cell r="G1776">
            <v>1</v>
          </cell>
          <cell r="H1776">
            <v>145</v>
          </cell>
          <cell r="I1776">
            <v>145</v>
          </cell>
        </row>
        <row r="1777">
          <cell r="A1777" t="str">
            <v>LED Integral Lamp1146</v>
          </cell>
          <cell r="B1777" t="str">
            <v>LED Integral Lamp</v>
          </cell>
          <cell r="C1777" t="str">
            <v>ILED146</v>
          </cell>
          <cell r="D1777" t="str">
            <v>LED146W</v>
          </cell>
          <cell r="E1777" t="str">
            <v>LED Integral Replacement Lamp, 146W</v>
          </cell>
          <cell r="G1777">
            <v>1</v>
          </cell>
          <cell r="H1777">
            <v>146</v>
          </cell>
          <cell r="I1777">
            <v>146</v>
          </cell>
        </row>
        <row r="1778">
          <cell r="A1778" t="str">
            <v>LED Integral Lamp1147</v>
          </cell>
          <cell r="B1778" t="str">
            <v>LED Integral Lamp</v>
          </cell>
          <cell r="C1778" t="str">
            <v>ILED147</v>
          </cell>
          <cell r="D1778" t="str">
            <v>LED147W</v>
          </cell>
          <cell r="E1778" t="str">
            <v>LED Integral Replacement Lamp, 147W</v>
          </cell>
          <cell r="G1778">
            <v>1</v>
          </cell>
          <cell r="H1778">
            <v>147</v>
          </cell>
          <cell r="I1778">
            <v>147</v>
          </cell>
        </row>
        <row r="1779">
          <cell r="A1779" t="str">
            <v>LED Integral Lamp1148</v>
          </cell>
          <cell r="B1779" t="str">
            <v>LED Integral Lamp</v>
          </cell>
          <cell r="C1779" t="str">
            <v>ILED148</v>
          </cell>
          <cell r="D1779" t="str">
            <v>LED148W</v>
          </cell>
          <cell r="E1779" t="str">
            <v>LED Integral Replacement Lamp, 148W</v>
          </cell>
          <cell r="G1779">
            <v>1</v>
          </cell>
          <cell r="H1779">
            <v>148</v>
          </cell>
          <cell r="I1779">
            <v>148</v>
          </cell>
        </row>
        <row r="1780">
          <cell r="A1780" t="str">
            <v>LED Integral Lamp1149</v>
          </cell>
          <cell r="B1780" t="str">
            <v>LED Integral Lamp</v>
          </cell>
          <cell r="C1780" t="str">
            <v>ILED149</v>
          </cell>
          <cell r="D1780" t="str">
            <v>LED149W</v>
          </cell>
          <cell r="E1780" t="str">
            <v>LED Integral Replacement Lamp, 149W</v>
          </cell>
          <cell r="G1780">
            <v>1</v>
          </cell>
          <cell r="H1780">
            <v>149</v>
          </cell>
          <cell r="I1780">
            <v>149</v>
          </cell>
        </row>
        <row r="1781">
          <cell r="A1781" t="str">
            <v>LED Integral Lamp1150</v>
          </cell>
          <cell r="B1781" t="str">
            <v>LED Integral Lamp</v>
          </cell>
          <cell r="C1781" t="str">
            <v>ILED150</v>
          </cell>
          <cell r="D1781" t="str">
            <v>LED150W</v>
          </cell>
          <cell r="E1781" t="str">
            <v>LED Integral Replacement Lamp, 150W</v>
          </cell>
          <cell r="G1781">
            <v>1</v>
          </cell>
          <cell r="H1781">
            <v>150</v>
          </cell>
          <cell r="I1781">
            <v>150</v>
          </cell>
        </row>
        <row r="1782">
          <cell r="A1782" t="str">
            <v>LED Integral Lamp1151</v>
          </cell>
          <cell r="B1782" t="str">
            <v>LED Integral Lamp</v>
          </cell>
          <cell r="C1782" t="str">
            <v>ILED151</v>
          </cell>
          <cell r="D1782" t="str">
            <v>LED151W</v>
          </cell>
          <cell r="E1782" t="str">
            <v>LED Integral Replacement Lamp, 151W</v>
          </cell>
          <cell r="G1782">
            <v>1</v>
          </cell>
          <cell r="H1782">
            <v>151</v>
          </cell>
          <cell r="I1782">
            <v>151</v>
          </cell>
        </row>
        <row r="1783">
          <cell r="A1783" t="str">
            <v>LED Integral Lamp1152</v>
          </cell>
          <cell r="B1783" t="str">
            <v>LED Integral Lamp</v>
          </cell>
          <cell r="C1783" t="str">
            <v>ILED152</v>
          </cell>
          <cell r="D1783" t="str">
            <v>LED152W</v>
          </cell>
          <cell r="E1783" t="str">
            <v>LED Integral Replacement Lamp, 152W</v>
          </cell>
          <cell r="G1783">
            <v>1</v>
          </cell>
          <cell r="H1783">
            <v>152</v>
          </cell>
          <cell r="I1783">
            <v>152</v>
          </cell>
        </row>
        <row r="1784">
          <cell r="A1784" t="str">
            <v>LED Integral Lamp1153</v>
          </cell>
          <cell r="B1784" t="str">
            <v>LED Integral Lamp</v>
          </cell>
          <cell r="C1784" t="str">
            <v>ILED153</v>
          </cell>
          <cell r="D1784" t="str">
            <v>LED153W</v>
          </cell>
          <cell r="E1784" t="str">
            <v>LED Integral Replacement Lamp, 153W</v>
          </cell>
          <cell r="G1784">
            <v>1</v>
          </cell>
          <cell r="H1784">
            <v>153</v>
          </cell>
          <cell r="I1784">
            <v>153</v>
          </cell>
        </row>
        <row r="1785">
          <cell r="A1785" t="str">
            <v>LED Integral Lamp1154</v>
          </cell>
          <cell r="B1785" t="str">
            <v>LED Integral Lamp</v>
          </cell>
          <cell r="C1785" t="str">
            <v>ILED154</v>
          </cell>
          <cell r="D1785" t="str">
            <v>LED154W</v>
          </cell>
          <cell r="E1785" t="str">
            <v>LED Integral Replacement Lamp, 154W</v>
          </cell>
          <cell r="G1785">
            <v>1</v>
          </cell>
          <cell r="H1785">
            <v>154</v>
          </cell>
          <cell r="I1785">
            <v>154</v>
          </cell>
        </row>
        <row r="1786">
          <cell r="A1786" t="str">
            <v>LED Integral Lamp1155</v>
          </cell>
          <cell r="B1786" t="str">
            <v>LED Integral Lamp</v>
          </cell>
          <cell r="C1786" t="str">
            <v>ILED155</v>
          </cell>
          <cell r="D1786" t="str">
            <v>LED155W</v>
          </cell>
          <cell r="E1786" t="str">
            <v>LED Integral Replacement Lamp, 155W</v>
          </cell>
          <cell r="G1786">
            <v>1</v>
          </cell>
          <cell r="H1786">
            <v>155</v>
          </cell>
          <cell r="I1786">
            <v>155</v>
          </cell>
        </row>
        <row r="1787">
          <cell r="A1787" t="str">
            <v>LED Integral Lamp1156</v>
          </cell>
          <cell r="B1787" t="str">
            <v>LED Integral Lamp</v>
          </cell>
          <cell r="C1787" t="str">
            <v>ILED156</v>
          </cell>
          <cell r="D1787" t="str">
            <v>LED156W</v>
          </cell>
          <cell r="E1787" t="str">
            <v>LED Integral Replacement Lamp, 156W</v>
          </cell>
          <cell r="G1787">
            <v>1</v>
          </cell>
          <cell r="H1787">
            <v>156</v>
          </cell>
          <cell r="I1787">
            <v>156</v>
          </cell>
        </row>
        <row r="1788">
          <cell r="A1788" t="str">
            <v>LED Integral Lamp1157</v>
          </cell>
          <cell r="B1788" t="str">
            <v>LED Integral Lamp</v>
          </cell>
          <cell r="C1788" t="str">
            <v>ILED157</v>
          </cell>
          <cell r="D1788" t="str">
            <v>LED157W</v>
          </cell>
          <cell r="E1788" t="str">
            <v>LED Integral Replacement Lamp, 157W</v>
          </cell>
          <cell r="G1788">
            <v>1</v>
          </cell>
          <cell r="H1788">
            <v>157</v>
          </cell>
          <cell r="I1788">
            <v>157</v>
          </cell>
        </row>
        <row r="1789">
          <cell r="A1789" t="str">
            <v>LED Integral Lamp1158</v>
          </cell>
          <cell r="B1789" t="str">
            <v>LED Integral Lamp</v>
          </cell>
          <cell r="C1789" t="str">
            <v>ILED158</v>
          </cell>
          <cell r="D1789" t="str">
            <v>LED158W</v>
          </cell>
          <cell r="E1789" t="str">
            <v>LED Integral Replacement Lamp, 158W</v>
          </cell>
          <cell r="G1789">
            <v>1</v>
          </cell>
          <cell r="H1789">
            <v>158</v>
          </cell>
          <cell r="I1789">
            <v>158</v>
          </cell>
        </row>
        <row r="1790">
          <cell r="A1790" t="str">
            <v>LED Integral Lamp1159</v>
          </cell>
          <cell r="B1790" t="str">
            <v>LED Integral Lamp</v>
          </cell>
          <cell r="C1790" t="str">
            <v>ILED159</v>
          </cell>
          <cell r="D1790" t="str">
            <v>LED159W</v>
          </cell>
          <cell r="E1790" t="str">
            <v>LED Integral Replacement Lamp, 159W</v>
          </cell>
          <cell r="G1790">
            <v>1</v>
          </cell>
          <cell r="H1790">
            <v>159</v>
          </cell>
          <cell r="I1790">
            <v>159</v>
          </cell>
        </row>
        <row r="1791">
          <cell r="A1791" t="str">
            <v>LED Integral Lamp1160</v>
          </cell>
          <cell r="B1791" t="str">
            <v>LED Integral Lamp</v>
          </cell>
          <cell r="C1791" t="str">
            <v>ILED160</v>
          </cell>
          <cell r="D1791" t="str">
            <v>LED160W</v>
          </cell>
          <cell r="E1791" t="str">
            <v>LED Integral Replacement Lamp, 160W</v>
          </cell>
          <cell r="G1791">
            <v>1</v>
          </cell>
          <cell r="H1791">
            <v>160</v>
          </cell>
          <cell r="I1791">
            <v>160</v>
          </cell>
        </row>
        <row r="1792">
          <cell r="A1792" t="str">
            <v>LED Integral Lamp1161</v>
          </cell>
          <cell r="B1792" t="str">
            <v>LED Integral Lamp</v>
          </cell>
          <cell r="C1792" t="str">
            <v>ILED161</v>
          </cell>
          <cell r="D1792" t="str">
            <v>LED161W</v>
          </cell>
          <cell r="E1792" t="str">
            <v>LED Integral Replacement Lamp, 161W</v>
          </cell>
          <cell r="G1792">
            <v>1</v>
          </cell>
          <cell r="H1792">
            <v>161</v>
          </cell>
          <cell r="I1792">
            <v>161</v>
          </cell>
        </row>
        <row r="1793">
          <cell r="A1793" t="str">
            <v>LED Integral Lamp1162</v>
          </cell>
          <cell r="B1793" t="str">
            <v>LED Integral Lamp</v>
          </cell>
          <cell r="C1793" t="str">
            <v>ILED162</v>
          </cell>
          <cell r="D1793" t="str">
            <v>LED162W</v>
          </cell>
          <cell r="E1793" t="str">
            <v>LED Integral Replacement Lamp, 162W</v>
          </cell>
          <cell r="G1793">
            <v>1</v>
          </cell>
          <cell r="H1793">
            <v>162</v>
          </cell>
          <cell r="I1793">
            <v>162</v>
          </cell>
        </row>
        <row r="1794">
          <cell r="A1794" t="str">
            <v>LED Integral Lamp1163</v>
          </cell>
          <cell r="B1794" t="str">
            <v>LED Integral Lamp</v>
          </cell>
          <cell r="C1794" t="str">
            <v>ILED163</v>
          </cell>
          <cell r="D1794" t="str">
            <v>LED163W</v>
          </cell>
          <cell r="E1794" t="str">
            <v>LED Integral Replacement Lamp, 163W</v>
          </cell>
          <cell r="G1794">
            <v>1</v>
          </cell>
          <cell r="H1794">
            <v>163</v>
          </cell>
          <cell r="I1794">
            <v>163</v>
          </cell>
        </row>
        <row r="1795">
          <cell r="A1795" t="str">
            <v>LED Integral Lamp1164</v>
          </cell>
          <cell r="B1795" t="str">
            <v>LED Integral Lamp</v>
          </cell>
          <cell r="C1795" t="str">
            <v>ILED164</v>
          </cell>
          <cell r="D1795" t="str">
            <v>LED164W</v>
          </cell>
          <cell r="E1795" t="str">
            <v>LED Integral Replacement Lamp, 164W</v>
          </cell>
          <cell r="G1795">
            <v>1</v>
          </cell>
          <cell r="H1795">
            <v>164</v>
          </cell>
          <cell r="I1795">
            <v>164</v>
          </cell>
        </row>
        <row r="1796">
          <cell r="A1796" t="str">
            <v>LED Integral Lamp1165</v>
          </cell>
          <cell r="B1796" t="str">
            <v>LED Integral Lamp</v>
          </cell>
          <cell r="C1796" t="str">
            <v>ILED165</v>
          </cell>
          <cell r="D1796" t="str">
            <v>LED165W</v>
          </cell>
          <cell r="E1796" t="str">
            <v>LED Integral Replacement Lamp, 165W</v>
          </cell>
          <cell r="G1796">
            <v>1</v>
          </cell>
          <cell r="H1796">
            <v>165</v>
          </cell>
          <cell r="I1796">
            <v>165</v>
          </cell>
        </row>
        <row r="1797">
          <cell r="A1797" t="str">
            <v>LED Integral Lamp1166</v>
          </cell>
          <cell r="B1797" t="str">
            <v>LED Integral Lamp</v>
          </cell>
          <cell r="C1797" t="str">
            <v>ILED166</v>
          </cell>
          <cell r="D1797" t="str">
            <v>LED166W</v>
          </cell>
          <cell r="E1797" t="str">
            <v>LED Integral Replacement Lamp, 166W</v>
          </cell>
          <cell r="G1797">
            <v>1</v>
          </cell>
          <cell r="H1797">
            <v>166</v>
          </cell>
          <cell r="I1797">
            <v>166</v>
          </cell>
        </row>
        <row r="1798">
          <cell r="A1798" t="str">
            <v>LED Integral Lamp1167</v>
          </cell>
          <cell r="B1798" t="str">
            <v>LED Integral Lamp</v>
          </cell>
          <cell r="C1798" t="str">
            <v>ILED167</v>
          </cell>
          <cell r="D1798" t="str">
            <v>LED167W</v>
          </cell>
          <cell r="E1798" t="str">
            <v>LED Integral Replacement Lamp, 167W</v>
          </cell>
          <cell r="G1798">
            <v>1</v>
          </cell>
          <cell r="H1798">
            <v>167</v>
          </cell>
          <cell r="I1798">
            <v>167</v>
          </cell>
        </row>
        <row r="1799">
          <cell r="A1799" t="str">
            <v>LED Integral Lamp1168</v>
          </cell>
          <cell r="B1799" t="str">
            <v>LED Integral Lamp</v>
          </cell>
          <cell r="C1799" t="str">
            <v>ILED168</v>
          </cell>
          <cell r="D1799" t="str">
            <v>LED168W</v>
          </cell>
          <cell r="E1799" t="str">
            <v>LED Integral Replacement Lamp, 168W</v>
          </cell>
          <cell r="G1799">
            <v>1</v>
          </cell>
          <cell r="H1799">
            <v>168</v>
          </cell>
          <cell r="I1799">
            <v>168</v>
          </cell>
        </row>
        <row r="1800">
          <cell r="A1800" t="str">
            <v>LED Integral Lamp1169</v>
          </cell>
          <cell r="B1800" t="str">
            <v>LED Integral Lamp</v>
          </cell>
          <cell r="C1800" t="str">
            <v>ILED169</v>
          </cell>
          <cell r="D1800" t="str">
            <v>LED169W</v>
          </cell>
          <cell r="E1800" t="str">
            <v>LED Integral Replacement Lamp, 169W</v>
          </cell>
          <cell r="G1800">
            <v>1</v>
          </cell>
          <cell r="H1800">
            <v>169</v>
          </cell>
          <cell r="I1800">
            <v>169</v>
          </cell>
        </row>
        <row r="1801">
          <cell r="A1801" t="str">
            <v>LED Integral Lamp1170</v>
          </cell>
          <cell r="B1801" t="str">
            <v>LED Integral Lamp</v>
          </cell>
          <cell r="C1801" t="str">
            <v>ILED170</v>
          </cell>
          <cell r="D1801" t="str">
            <v>LED170W</v>
          </cell>
          <cell r="E1801" t="str">
            <v>LED Integral Replacement Lamp, 170W</v>
          </cell>
          <cell r="G1801">
            <v>1</v>
          </cell>
          <cell r="H1801">
            <v>170</v>
          </cell>
          <cell r="I1801">
            <v>170</v>
          </cell>
        </row>
        <row r="1802">
          <cell r="A1802" t="str">
            <v>LED Integral Lamp1171</v>
          </cell>
          <cell r="B1802" t="str">
            <v>LED Integral Lamp</v>
          </cell>
          <cell r="C1802" t="str">
            <v>ILED171</v>
          </cell>
          <cell r="D1802" t="str">
            <v>LED171W</v>
          </cell>
          <cell r="E1802" t="str">
            <v>LED Integral Replacement Lamp, 171W</v>
          </cell>
          <cell r="G1802">
            <v>1</v>
          </cell>
          <cell r="H1802">
            <v>171</v>
          </cell>
          <cell r="I1802">
            <v>171</v>
          </cell>
        </row>
        <row r="1803">
          <cell r="A1803" t="str">
            <v>LED Integral Lamp1172</v>
          </cell>
          <cell r="B1803" t="str">
            <v>LED Integral Lamp</v>
          </cell>
          <cell r="C1803" t="str">
            <v>ILED172</v>
          </cell>
          <cell r="D1803" t="str">
            <v>LED172W</v>
          </cell>
          <cell r="E1803" t="str">
            <v>LED Integral Replacement Lamp, 172W</v>
          </cell>
          <cell r="G1803">
            <v>1</v>
          </cell>
          <cell r="H1803">
            <v>172</v>
          </cell>
          <cell r="I1803">
            <v>172</v>
          </cell>
        </row>
        <row r="1804">
          <cell r="A1804" t="str">
            <v>LED Integral Lamp1173</v>
          </cell>
          <cell r="B1804" t="str">
            <v>LED Integral Lamp</v>
          </cell>
          <cell r="C1804" t="str">
            <v>ILED173</v>
          </cell>
          <cell r="D1804" t="str">
            <v>LED173W</v>
          </cell>
          <cell r="E1804" t="str">
            <v>LED Integral Replacement Lamp, 173W</v>
          </cell>
          <cell r="G1804">
            <v>1</v>
          </cell>
          <cell r="H1804">
            <v>173</v>
          </cell>
          <cell r="I1804">
            <v>173</v>
          </cell>
        </row>
        <row r="1805">
          <cell r="A1805" t="str">
            <v>LED Integral Lamp1174</v>
          </cell>
          <cell r="B1805" t="str">
            <v>LED Integral Lamp</v>
          </cell>
          <cell r="C1805" t="str">
            <v>ILED174</v>
          </cell>
          <cell r="D1805" t="str">
            <v>LED174W</v>
          </cell>
          <cell r="E1805" t="str">
            <v>LED Integral Replacement Lamp, 174W</v>
          </cell>
          <cell r="G1805">
            <v>1</v>
          </cell>
          <cell r="H1805">
            <v>174</v>
          </cell>
          <cell r="I1805">
            <v>174</v>
          </cell>
        </row>
        <row r="1806">
          <cell r="A1806" t="str">
            <v>LED Integral Lamp1175</v>
          </cell>
          <cell r="B1806" t="str">
            <v>LED Integral Lamp</v>
          </cell>
          <cell r="C1806" t="str">
            <v>ILED175</v>
          </cell>
          <cell r="D1806" t="str">
            <v>LED175W</v>
          </cell>
          <cell r="E1806" t="str">
            <v>LED Integral Replacement Lamp, 175W</v>
          </cell>
          <cell r="G1806">
            <v>1</v>
          </cell>
          <cell r="H1806">
            <v>175</v>
          </cell>
          <cell r="I1806">
            <v>175</v>
          </cell>
        </row>
        <row r="1807">
          <cell r="A1807" t="str">
            <v>LED Integral Lamp1176</v>
          </cell>
          <cell r="B1807" t="str">
            <v>LED Integral Lamp</v>
          </cell>
          <cell r="C1807" t="str">
            <v>ILED176</v>
          </cell>
          <cell r="D1807" t="str">
            <v>LED176W</v>
          </cell>
          <cell r="E1807" t="str">
            <v>LED Integral Replacement Lamp, 176W</v>
          </cell>
          <cell r="G1807">
            <v>1</v>
          </cell>
          <cell r="H1807">
            <v>176</v>
          </cell>
          <cell r="I1807">
            <v>176</v>
          </cell>
        </row>
        <row r="1808">
          <cell r="A1808" t="str">
            <v>LED Integral Lamp1177</v>
          </cell>
          <cell r="B1808" t="str">
            <v>LED Integral Lamp</v>
          </cell>
          <cell r="C1808" t="str">
            <v>ILED177</v>
          </cell>
          <cell r="D1808" t="str">
            <v>LED177W</v>
          </cell>
          <cell r="E1808" t="str">
            <v>LED Integral Replacement Lamp, 177W</v>
          </cell>
          <cell r="G1808">
            <v>1</v>
          </cell>
          <cell r="H1808">
            <v>177</v>
          </cell>
          <cell r="I1808">
            <v>177</v>
          </cell>
        </row>
        <row r="1809">
          <cell r="A1809" t="str">
            <v>LED Integral Lamp1178</v>
          </cell>
          <cell r="B1809" t="str">
            <v>LED Integral Lamp</v>
          </cell>
          <cell r="C1809" t="str">
            <v>ILED178</v>
          </cell>
          <cell r="D1809" t="str">
            <v>LED178W</v>
          </cell>
          <cell r="E1809" t="str">
            <v>LED Integral Replacement Lamp, 178W</v>
          </cell>
          <cell r="G1809">
            <v>1</v>
          </cell>
          <cell r="H1809">
            <v>178</v>
          </cell>
          <cell r="I1809">
            <v>178</v>
          </cell>
        </row>
        <row r="1810">
          <cell r="A1810" t="str">
            <v>LED Integral Lamp1179</v>
          </cell>
          <cell r="B1810" t="str">
            <v>LED Integral Lamp</v>
          </cell>
          <cell r="C1810" t="str">
            <v>ILED179</v>
          </cell>
          <cell r="D1810" t="str">
            <v>LED179W</v>
          </cell>
          <cell r="E1810" t="str">
            <v>LED Integral Replacement Lamp, 179W</v>
          </cell>
          <cell r="G1810">
            <v>1</v>
          </cell>
          <cell r="H1810">
            <v>179</v>
          </cell>
          <cell r="I1810">
            <v>179</v>
          </cell>
        </row>
        <row r="1811">
          <cell r="A1811" t="str">
            <v>LED Integral Lamp1180</v>
          </cell>
          <cell r="B1811" t="str">
            <v>LED Integral Lamp</v>
          </cell>
          <cell r="C1811" t="str">
            <v>ILED180</v>
          </cell>
          <cell r="D1811" t="str">
            <v>LED180W</v>
          </cell>
          <cell r="E1811" t="str">
            <v>LED Integral Replacement Lamp, 180W</v>
          </cell>
          <cell r="G1811">
            <v>1</v>
          </cell>
          <cell r="H1811">
            <v>180</v>
          </cell>
          <cell r="I1811">
            <v>180</v>
          </cell>
        </row>
        <row r="1812">
          <cell r="A1812" t="str">
            <v>LED Integral Lamp1181</v>
          </cell>
          <cell r="B1812" t="str">
            <v>LED Integral Lamp</v>
          </cell>
          <cell r="C1812" t="str">
            <v>ILED181</v>
          </cell>
          <cell r="D1812" t="str">
            <v>LED181W</v>
          </cell>
          <cell r="E1812" t="str">
            <v>LED Integral Replacement Lamp, 181W</v>
          </cell>
          <cell r="G1812">
            <v>1</v>
          </cell>
          <cell r="H1812">
            <v>181</v>
          </cell>
          <cell r="I1812">
            <v>181</v>
          </cell>
        </row>
        <row r="1813">
          <cell r="A1813" t="str">
            <v>LED Integral Lamp1182</v>
          </cell>
          <cell r="B1813" t="str">
            <v>LED Integral Lamp</v>
          </cell>
          <cell r="C1813" t="str">
            <v>ILED182</v>
          </cell>
          <cell r="D1813" t="str">
            <v>LED182W</v>
          </cell>
          <cell r="E1813" t="str">
            <v>LED Integral Replacement Lamp, 182W</v>
          </cell>
          <cell r="G1813">
            <v>1</v>
          </cell>
          <cell r="H1813">
            <v>182</v>
          </cell>
          <cell r="I1813">
            <v>182</v>
          </cell>
        </row>
        <row r="1814">
          <cell r="A1814" t="str">
            <v>LED Integral Lamp1183</v>
          </cell>
          <cell r="B1814" t="str">
            <v>LED Integral Lamp</v>
          </cell>
          <cell r="C1814" t="str">
            <v>ILED183</v>
          </cell>
          <cell r="D1814" t="str">
            <v>LED183W</v>
          </cell>
          <cell r="E1814" t="str">
            <v>LED Integral Replacement Lamp, 183W</v>
          </cell>
          <cell r="G1814">
            <v>1</v>
          </cell>
          <cell r="H1814">
            <v>183</v>
          </cell>
          <cell r="I1814">
            <v>183</v>
          </cell>
        </row>
        <row r="1815">
          <cell r="A1815" t="str">
            <v>LED Integral Lamp1184</v>
          </cell>
          <cell r="B1815" t="str">
            <v>LED Integral Lamp</v>
          </cell>
          <cell r="C1815" t="str">
            <v>ILED184</v>
          </cell>
          <cell r="D1815" t="str">
            <v>LED184W</v>
          </cell>
          <cell r="E1815" t="str">
            <v>LED Integral Replacement Lamp, 184W</v>
          </cell>
          <cell r="G1815">
            <v>1</v>
          </cell>
          <cell r="H1815">
            <v>184</v>
          </cell>
          <cell r="I1815">
            <v>184</v>
          </cell>
        </row>
        <row r="1816">
          <cell r="A1816" t="str">
            <v>LED Integral Lamp1185</v>
          </cell>
          <cell r="B1816" t="str">
            <v>LED Integral Lamp</v>
          </cell>
          <cell r="C1816" t="str">
            <v>ILED185</v>
          </cell>
          <cell r="D1816" t="str">
            <v>LED185W</v>
          </cell>
          <cell r="E1816" t="str">
            <v>LED Integral Replacement Lamp, 185W</v>
          </cell>
          <cell r="G1816">
            <v>1</v>
          </cell>
          <cell r="H1816">
            <v>185</v>
          </cell>
          <cell r="I1816">
            <v>185</v>
          </cell>
        </row>
        <row r="1817">
          <cell r="A1817" t="str">
            <v>LED Integral Lamp1186</v>
          </cell>
          <cell r="B1817" t="str">
            <v>LED Integral Lamp</v>
          </cell>
          <cell r="C1817" t="str">
            <v>ILED186</v>
          </cell>
          <cell r="D1817" t="str">
            <v>LED186W</v>
          </cell>
          <cell r="E1817" t="str">
            <v>LED Integral Replacement Lamp, 186W</v>
          </cell>
          <cell r="G1817">
            <v>1</v>
          </cell>
          <cell r="H1817">
            <v>186</v>
          </cell>
          <cell r="I1817">
            <v>186</v>
          </cell>
        </row>
        <row r="1818">
          <cell r="A1818" t="str">
            <v>LED Integral Lamp1187</v>
          </cell>
          <cell r="B1818" t="str">
            <v>LED Integral Lamp</v>
          </cell>
          <cell r="C1818" t="str">
            <v>ILED187</v>
          </cell>
          <cell r="D1818" t="str">
            <v>LED187W</v>
          </cell>
          <cell r="E1818" t="str">
            <v>LED Integral Replacement Lamp, 187W</v>
          </cell>
          <cell r="G1818">
            <v>1</v>
          </cell>
          <cell r="H1818">
            <v>187</v>
          </cell>
          <cell r="I1818">
            <v>187</v>
          </cell>
        </row>
        <row r="1819">
          <cell r="A1819" t="str">
            <v>LED Integral Lamp1188</v>
          </cell>
          <cell r="B1819" t="str">
            <v>LED Integral Lamp</v>
          </cell>
          <cell r="C1819" t="str">
            <v>ILED188</v>
          </cell>
          <cell r="D1819" t="str">
            <v>LED188W</v>
          </cell>
          <cell r="E1819" t="str">
            <v>LED Integral Replacement Lamp, 188W</v>
          </cell>
          <cell r="G1819">
            <v>1</v>
          </cell>
          <cell r="H1819">
            <v>188</v>
          </cell>
          <cell r="I1819">
            <v>188</v>
          </cell>
        </row>
        <row r="1820">
          <cell r="A1820" t="str">
            <v>LED Integral Lamp1189</v>
          </cell>
          <cell r="B1820" t="str">
            <v>LED Integral Lamp</v>
          </cell>
          <cell r="C1820" t="str">
            <v>ILED189</v>
          </cell>
          <cell r="D1820" t="str">
            <v>LED189W</v>
          </cell>
          <cell r="E1820" t="str">
            <v>LED Integral Replacement Lamp, 189W</v>
          </cell>
          <cell r="G1820">
            <v>1</v>
          </cell>
          <cell r="H1820">
            <v>189</v>
          </cell>
          <cell r="I1820">
            <v>189</v>
          </cell>
        </row>
        <row r="1821">
          <cell r="A1821" t="str">
            <v>LED Integral Lamp1190</v>
          </cell>
          <cell r="B1821" t="str">
            <v>LED Integral Lamp</v>
          </cell>
          <cell r="C1821" t="str">
            <v>ILED190</v>
          </cell>
          <cell r="D1821" t="str">
            <v>LED190W</v>
          </cell>
          <cell r="E1821" t="str">
            <v>LED Integral Replacement Lamp, 190W</v>
          </cell>
          <cell r="G1821">
            <v>1</v>
          </cell>
          <cell r="H1821">
            <v>190</v>
          </cell>
          <cell r="I1821">
            <v>190</v>
          </cell>
        </row>
        <row r="1822">
          <cell r="A1822" t="str">
            <v>LED Integral Lamp1191</v>
          </cell>
          <cell r="B1822" t="str">
            <v>LED Integral Lamp</v>
          </cell>
          <cell r="C1822" t="str">
            <v>ILED191</v>
          </cell>
          <cell r="D1822" t="str">
            <v>LED191W</v>
          </cell>
          <cell r="E1822" t="str">
            <v>LED Integral Replacement Lamp, 191W</v>
          </cell>
          <cell r="G1822">
            <v>1</v>
          </cell>
          <cell r="H1822">
            <v>191</v>
          </cell>
          <cell r="I1822">
            <v>191</v>
          </cell>
        </row>
        <row r="1823">
          <cell r="A1823" t="str">
            <v>LED Integral Lamp1192</v>
          </cell>
          <cell r="B1823" t="str">
            <v>LED Integral Lamp</v>
          </cell>
          <cell r="C1823" t="str">
            <v>ILED192</v>
          </cell>
          <cell r="D1823" t="str">
            <v>LED192W</v>
          </cell>
          <cell r="E1823" t="str">
            <v>LED Integral Replacement Lamp, 192W</v>
          </cell>
          <cell r="G1823">
            <v>1</v>
          </cell>
          <cell r="H1823">
            <v>192</v>
          </cell>
          <cell r="I1823">
            <v>192</v>
          </cell>
        </row>
        <row r="1824">
          <cell r="A1824" t="str">
            <v>LED Integral Lamp1193</v>
          </cell>
          <cell r="B1824" t="str">
            <v>LED Integral Lamp</v>
          </cell>
          <cell r="C1824" t="str">
            <v>ILED193</v>
          </cell>
          <cell r="D1824" t="str">
            <v>LED193W</v>
          </cell>
          <cell r="E1824" t="str">
            <v>LED Integral Replacement Lamp, 193W</v>
          </cell>
          <cell r="G1824">
            <v>1</v>
          </cell>
          <cell r="H1824">
            <v>193</v>
          </cell>
          <cell r="I1824">
            <v>193</v>
          </cell>
        </row>
        <row r="1825">
          <cell r="A1825" t="str">
            <v>LED Integral Lamp1194</v>
          </cell>
          <cell r="B1825" t="str">
            <v>LED Integral Lamp</v>
          </cell>
          <cell r="C1825" t="str">
            <v>ILED194</v>
          </cell>
          <cell r="D1825" t="str">
            <v>LED194W</v>
          </cell>
          <cell r="E1825" t="str">
            <v>LED Integral Replacement Lamp, 194W</v>
          </cell>
          <cell r="G1825">
            <v>1</v>
          </cell>
          <cell r="H1825">
            <v>194</v>
          </cell>
          <cell r="I1825">
            <v>194</v>
          </cell>
        </row>
        <row r="1826">
          <cell r="A1826" t="str">
            <v>LED Integral Lamp1195</v>
          </cell>
          <cell r="B1826" t="str">
            <v>LED Integral Lamp</v>
          </cell>
          <cell r="C1826" t="str">
            <v>ILED195</v>
          </cell>
          <cell r="D1826" t="str">
            <v>LED195W</v>
          </cell>
          <cell r="E1826" t="str">
            <v>LED Integral Replacement Lamp, 195W</v>
          </cell>
          <cell r="G1826">
            <v>1</v>
          </cell>
          <cell r="H1826">
            <v>195</v>
          </cell>
          <cell r="I1826">
            <v>195</v>
          </cell>
        </row>
        <row r="1827">
          <cell r="A1827" t="str">
            <v>LED Integral Lamp1196</v>
          </cell>
          <cell r="B1827" t="str">
            <v>LED Integral Lamp</v>
          </cell>
          <cell r="C1827" t="str">
            <v>ILED196</v>
          </cell>
          <cell r="D1827" t="str">
            <v>LED196W</v>
          </cell>
          <cell r="E1827" t="str">
            <v>LED Integral Replacement Lamp, 196W</v>
          </cell>
          <cell r="G1827">
            <v>1</v>
          </cell>
          <cell r="H1827">
            <v>196</v>
          </cell>
          <cell r="I1827">
            <v>196</v>
          </cell>
        </row>
        <row r="1828">
          <cell r="A1828" t="str">
            <v>LED Integral Lamp1197</v>
          </cell>
          <cell r="B1828" t="str">
            <v>LED Integral Lamp</v>
          </cell>
          <cell r="C1828" t="str">
            <v>ILED197</v>
          </cell>
          <cell r="D1828" t="str">
            <v>LED197W</v>
          </cell>
          <cell r="E1828" t="str">
            <v>LED Integral Replacement Lamp, 197W</v>
          </cell>
          <cell r="G1828">
            <v>1</v>
          </cell>
          <cell r="H1828">
            <v>197</v>
          </cell>
          <cell r="I1828">
            <v>197</v>
          </cell>
        </row>
        <row r="1829">
          <cell r="A1829" t="str">
            <v>LED Integral Lamp1198</v>
          </cell>
          <cell r="B1829" t="str">
            <v>LED Integral Lamp</v>
          </cell>
          <cell r="C1829" t="str">
            <v>ILED198</v>
          </cell>
          <cell r="D1829" t="str">
            <v>LED198W</v>
          </cell>
          <cell r="E1829" t="str">
            <v>LED Integral Replacement Lamp, 198W</v>
          </cell>
          <cell r="G1829">
            <v>1</v>
          </cell>
          <cell r="H1829">
            <v>198</v>
          </cell>
          <cell r="I1829">
            <v>198</v>
          </cell>
        </row>
        <row r="1830">
          <cell r="A1830" t="str">
            <v>LED Integral Lamp1199</v>
          </cell>
          <cell r="B1830" t="str">
            <v>LED Integral Lamp</v>
          </cell>
          <cell r="C1830" t="str">
            <v>ILED199</v>
          </cell>
          <cell r="D1830" t="str">
            <v>LED199W</v>
          </cell>
          <cell r="E1830" t="str">
            <v>LED Integral Replacement Lamp, 199W</v>
          </cell>
          <cell r="G1830">
            <v>1</v>
          </cell>
          <cell r="H1830">
            <v>199</v>
          </cell>
          <cell r="I1830">
            <v>199</v>
          </cell>
        </row>
        <row r="1831">
          <cell r="A1831" t="str">
            <v>LED Integral Lamp1200</v>
          </cell>
          <cell r="B1831" t="str">
            <v>LED Integral Lamp</v>
          </cell>
          <cell r="C1831" t="str">
            <v>ILED200</v>
          </cell>
          <cell r="D1831" t="str">
            <v>LED200W</v>
          </cell>
          <cell r="E1831" t="str">
            <v>LED Integral Replacement Lamp, 200W</v>
          </cell>
          <cell r="G1831">
            <v>1</v>
          </cell>
          <cell r="H1831">
            <v>200</v>
          </cell>
          <cell r="I1831">
            <v>200</v>
          </cell>
        </row>
        <row r="1832">
          <cell r="A1832" t="str">
            <v>Metal Halide1100CWA</v>
          </cell>
          <cell r="B1832" t="str">
            <v>Metal Halide</v>
          </cell>
          <cell r="C1832" t="str">
            <v>MH100/1</v>
          </cell>
          <cell r="D1832" t="str">
            <v>MH100</v>
          </cell>
          <cell r="E1832" t="str">
            <v>Metal Halide, (1) 100W lamp</v>
          </cell>
          <cell r="F1832" t="str">
            <v>CWA</v>
          </cell>
          <cell r="G1832">
            <v>1</v>
          </cell>
          <cell r="H1832">
            <v>100</v>
          </cell>
          <cell r="I1832">
            <v>128</v>
          </cell>
        </row>
        <row r="1833">
          <cell r="A1833" t="str">
            <v>Metal Halide11000CWA</v>
          </cell>
          <cell r="B1833" t="str">
            <v>Metal Halide</v>
          </cell>
          <cell r="C1833" t="str">
            <v>MH1000</v>
          </cell>
          <cell r="D1833" t="str">
            <v>MH1000</v>
          </cell>
          <cell r="E1833" t="str">
            <v>Metal Halide, (1) 1000W lamp</v>
          </cell>
          <cell r="F1833" t="str">
            <v>CWA</v>
          </cell>
          <cell r="G1833">
            <v>1</v>
          </cell>
          <cell r="H1833">
            <v>1000</v>
          </cell>
          <cell r="I1833">
            <v>1080</v>
          </cell>
        </row>
        <row r="1834">
          <cell r="A1834" t="str">
            <v>Metal Halide1125CWA</v>
          </cell>
          <cell r="B1834" t="str">
            <v>Metal Halide</v>
          </cell>
          <cell r="C1834" t="str">
            <v>MH125</v>
          </cell>
          <cell r="D1834" t="str">
            <v>MH125</v>
          </cell>
          <cell r="E1834" t="str">
            <v>Metal Halide, (1) 125W lamp</v>
          </cell>
          <cell r="F1834" t="str">
            <v>CWA</v>
          </cell>
          <cell r="G1834">
            <v>1</v>
          </cell>
          <cell r="H1834">
            <v>125</v>
          </cell>
          <cell r="I1834">
            <v>155</v>
          </cell>
        </row>
        <row r="1835">
          <cell r="A1835" t="str">
            <v>Metal Halide1150CWA</v>
          </cell>
          <cell r="B1835" t="str">
            <v>Metal Halide</v>
          </cell>
          <cell r="C1835" t="str">
            <v>MH150</v>
          </cell>
          <cell r="D1835" t="str">
            <v>MH150</v>
          </cell>
          <cell r="E1835" t="str">
            <v>Metal Halide, (1) 150W lamp</v>
          </cell>
          <cell r="F1835" t="str">
            <v>CWA</v>
          </cell>
          <cell r="G1835">
            <v>1</v>
          </cell>
          <cell r="H1835">
            <v>150</v>
          </cell>
          <cell r="I1835">
            <v>190</v>
          </cell>
        </row>
        <row r="1836">
          <cell r="A1836" t="str">
            <v>Metal Halide11500CWA</v>
          </cell>
          <cell r="B1836" t="str">
            <v>Metal Halide</v>
          </cell>
          <cell r="C1836" t="str">
            <v>MH1500</v>
          </cell>
          <cell r="D1836" t="str">
            <v>MH1500</v>
          </cell>
          <cell r="E1836" t="str">
            <v>Metal Halide, (1) 1500W lamp</v>
          </cell>
          <cell r="F1836" t="str">
            <v>CWA</v>
          </cell>
          <cell r="G1836">
            <v>1</v>
          </cell>
          <cell r="H1836">
            <v>1500</v>
          </cell>
          <cell r="I1836">
            <v>1610</v>
          </cell>
        </row>
        <row r="1837">
          <cell r="A1837" t="str">
            <v>Metal Halide1175CWA</v>
          </cell>
          <cell r="B1837" t="str">
            <v>Metal Halide</v>
          </cell>
          <cell r="C1837" t="str">
            <v>MH175</v>
          </cell>
          <cell r="D1837" t="str">
            <v>MH175</v>
          </cell>
          <cell r="E1837" t="str">
            <v>Metal Halide, (1) 175W lamp</v>
          </cell>
          <cell r="F1837" t="str">
            <v>CWA</v>
          </cell>
          <cell r="G1837">
            <v>1</v>
          </cell>
          <cell r="H1837">
            <v>175</v>
          </cell>
          <cell r="I1837">
            <v>215</v>
          </cell>
        </row>
        <row r="1838">
          <cell r="A1838" t="str">
            <v>Metal Halide11800CWA</v>
          </cell>
          <cell r="B1838" t="str">
            <v>Metal Halide</v>
          </cell>
          <cell r="C1838" t="str">
            <v>MH1800</v>
          </cell>
          <cell r="D1838" t="str">
            <v>MH1800</v>
          </cell>
          <cell r="E1838" t="str">
            <v>Metal Halide, (1) 1800W lamp</v>
          </cell>
          <cell r="F1838" t="str">
            <v>CWA</v>
          </cell>
          <cell r="G1838">
            <v>1</v>
          </cell>
          <cell r="H1838">
            <v>1800</v>
          </cell>
          <cell r="I1838">
            <v>1875</v>
          </cell>
        </row>
        <row r="1839">
          <cell r="A1839" t="str">
            <v>Metal Halide1200CWA</v>
          </cell>
          <cell r="B1839" t="str">
            <v>Metal Halide</v>
          </cell>
          <cell r="C1839" t="str">
            <v>MH200</v>
          </cell>
          <cell r="D1839" t="str">
            <v>MH200</v>
          </cell>
          <cell r="E1839" t="str">
            <v>Metal Halide, (1) 200W lamp</v>
          </cell>
          <cell r="F1839" t="str">
            <v>CWA</v>
          </cell>
          <cell r="G1839">
            <v>1</v>
          </cell>
          <cell r="H1839">
            <v>200</v>
          </cell>
          <cell r="I1839">
            <v>232</v>
          </cell>
        </row>
        <row r="1840">
          <cell r="A1840" t="str">
            <v>Metal Halide2200CWA</v>
          </cell>
          <cell r="B1840" t="str">
            <v>Metal Halide</v>
          </cell>
          <cell r="C1840" t="str">
            <v>MH200/2</v>
          </cell>
          <cell r="D1840" t="str">
            <v>MH200</v>
          </cell>
          <cell r="E1840" t="str">
            <v>Metal Halide, (2) 200W lamp</v>
          </cell>
          <cell r="F1840" t="str">
            <v>CWA</v>
          </cell>
          <cell r="G1840">
            <v>2</v>
          </cell>
          <cell r="H1840">
            <v>200</v>
          </cell>
          <cell r="I1840">
            <v>464</v>
          </cell>
        </row>
        <row r="1841">
          <cell r="A1841" t="str">
            <v>Metal Halide1205CWA</v>
          </cell>
          <cell r="B1841" t="str">
            <v>Metal Halide</v>
          </cell>
          <cell r="C1841" t="str">
            <v>MH205/1</v>
          </cell>
          <cell r="D1841" t="str">
            <v>MH205</v>
          </cell>
          <cell r="E1841" t="str">
            <v>Metal Halide, (1) 205W lamp</v>
          </cell>
          <cell r="F1841" t="str">
            <v>CWA</v>
          </cell>
          <cell r="G1841">
            <v>1</v>
          </cell>
          <cell r="H1841">
            <v>205</v>
          </cell>
          <cell r="I1841">
            <v>240</v>
          </cell>
        </row>
        <row r="1842">
          <cell r="A1842" t="str">
            <v>Metal Halide1250CWA</v>
          </cell>
          <cell r="B1842" t="str">
            <v>Metal Halide</v>
          </cell>
          <cell r="C1842" t="str">
            <v>MH250</v>
          </cell>
          <cell r="D1842" t="str">
            <v>MH250</v>
          </cell>
          <cell r="E1842" t="str">
            <v>Metal Halide, (1) 250W lamp</v>
          </cell>
          <cell r="F1842" t="str">
            <v>CWA</v>
          </cell>
          <cell r="G1842">
            <v>1</v>
          </cell>
          <cell r="H1842">
            <v>250</v>
          </cell>
          <cell r="I1842">
            <v>295</v>
          </cell>
        </row>
        <row r="1843">
          <cell r="A1843" t="str">
            <v>Metal Halide2250CWA</v>
          </cell>
          <cell r="B1843" t="str">
            <v>Metal Halide</v>
          </cell>
          <cell r="C1843" t="str">
            <v>MH250/2</v>
          </cell>
          <cell r="D1843" t="str">
            <v>MH250</v>
          </cell>
          <cell r="E1843" t="str">
            <v>Metal Halide, (2) 250W lamp</v>
          </cell>
          <cell r="F1843" t="str">
            <v>CWA</v>
          </cell>
          <cell r="G1843">
            <v>2</v>
          </cell>
          <cell r="H1843">
            <v>250</v>
          </cell>
          <cell r="I1843">
            <v>590</v>
          </cell>
        </row>
        <row r="1844">
          <cell r="A1844" t="str">
            <v>Metal Halide3250CWA</v>
          </cell>
          <cell r="B1844" t="str">
            <v>Metal Halide</v>
          </cell>
          <cell r="C1844" t="str">
            <v>MH250/3</v>
          </cell>
          <cell r="D1844" t="str">
            <v>MH250</v>
          </cell>
          <cell r="E1844" t="str">
            <v>Metal Halide, (3) 250W lamp</v>
          </cell>
          <cell r="F1844" t="str">
            <v>CWA</v>
          </cell>
          <cell r="G1844">
            <v>3</v>
          </cell>
          <cell r="H1844">
            <v>250</v>
          </cell>
          <cell r="I1844">
            <v>885</v>
          </cell>
        </row>
        <row r="1845">
          <cell r="A1845" t="str">
            <v>Metal Halide1300CWA</v>
          </cell>
          <cell r="B1845" t="str">
            <v>Metal Halide</v>
          </cell>
          <cell r="C1845" t="str">
            <v>MH300</v>
          </cell>
          <cell r="D1845" t="str">
            <v>MH300</v>
          </cell>
          <cell r="E1845" t="str">
            <v>Metal Halide, (1) 300W lamp</v>
          </cell>
          <cell r="F1845" t="str">
            <v>CWA</v>
          </cell>
          <cell r="G1845">
            <v>1</v>
          </cell>
          <cell r="H1845">
            <v>300</v>
          </cell>
          <cell r="I1845">
            <v>342</v>
          </cell>
        </row>
        <row r="1846">
          <cell r="A1846" t="str">
            <v>Metal Halide132CWA</v>
          </cell>
          <cell r="B1846" t="str">
            <v>Metal Halide</v>
          </cell>
          <cell r="C1846" t="str">
            <v>MH32/1</v>
          </cell>
          <cell r="D1846" t="str">
            <v>MH32</v>
          </cell>
          <cell r="E1846" t="str">
            <v>Metal Halide, (1) 32W lamp</v>
          </cell>
          <cell r="F1846" t="str">
            <v>CWA</v>
          </cell>
          <cell r="G1846">
            <v>1</v>
          </cell>
          <cell r="H1846">
            <v>32</v>
          </cell>
          <cell r="I1846">
            <v>43</v>
          </cell>
        </row>
        <row r="1847">
          <cell r="A1847" t="str">
            <v>Metal Halide1320CWA</v>
          </cell>
          <cell r="B1847" t="str">
            <v>Metal Halide</v>
          </cell>
          <cell r="C1847" t="str">
            <v>MH320</v>
          </cell>
          <cell r="D1847" t="str">
            <v>MH320</v>
          </cell>
          <cell r="E1847" t="str">
            <v>Metal Halide, (1) 320W lamp</v>
          </cell>
          <cell r="F1847" t="str">
            <v>CWA</v>
          </cell>
          <cell r="G1847">
            <v>1</v>
          </cell>
          <cell r="H1847">
            <v>320</v>
          </cell>
          <cell r="I1847">
            <v>365</v>
          </cell>
        </row>
        <row r="1848">
          <cell r="A1848" t="str">
            <v>Metal Halide1330CWA</v>
          </cell>
          <cell r="B1848" t="str">
            <v>Metal Halide</v>
          </cell>
          <cell r="C1848" t="str">
            <v>MH330/1</v>
          </cell>
          <cell r="D1848" t="str">
            <v>MH330</v>
          </cell>
          <cell r="E1848" t="str">
            <v>Metal Halide, (1) 330W lamp</v>
          </cell>
          <cell r="F1848" t="str">
            <v>CWA</v>
          </cell>
          <cell r="G1848">
            <v>1</v>
          </cell>
          <cell r="H1848">
            <v>330</v>
          </cell>
          <cell r="I1848">
            <v>376</v>
          </cell>
        </row>
        <row r="1849">
          <cell r="A1849" t="str">
            <v>Metal Halide135CWA</v>
          </cell>
          <cell r="B1849" t="str">
            <v>Metal Halide</v>
          </cell>
          <cell r="C1849" t="str">
            <v>MH35/1</v>
          </cell>
          <cell r="D1849" t="str">
            <v>MH35</v>
          </cell>
          <cell r="E1849" t="str">
            <v>Metal Halide, (1) 35W lamp</v>
          </cell>
          <cell r="F1849" t="str">
            <v>CWA</v>
          </cell>
          <cell r="G1849">
            <v>1</v>
          </cell>
          <cell r="H1849">
            <v>35</v>
          </cell>
          <cell r="I1849">
            <v>44</v>
          </cell>
        </row>
        <row r="1850">
          <cell r="A1850" t="str">
            <v>Metal Halide1350CWA</v>
          </cell>
          <cell r="B1850" t="str">
            <v>Metal Halide</v>
          </cell>
          <cell r="C1850" t="str">
            <v>MH350</v>
          </cell>
          <cell r="D1850" t="str">
            <v>MH350</v>
          </cell>
          <cell r="E1850" t="str">
            <v>Metal Halide, (1) 350W lamp</v>
          </cell>
          <cell r="F1850" t="str">
            <v>CWA</v>
          </cell>
          <cell r="G1850">
            <v>1</v>
          </cell>
          <cell r="H1850">
            <v>350</v>
          </cell>
          <cell r="I1850">
            <v>400</v>
          </cell>
        </row>
        <row r="1851">
          <cell r="A1851" t="str">
            <v>Metal Halide1360CWA</v>
          </cell>
          <cell r="B1851" t="str">
            <v>Metal Halide</v>
          </cell>
          <cell r="C1851" t="str">
            <v>MH360</v>
          </cell>
          <cell r="D1851" t="str">
            <v>MH360</v>
          </cell>
          <cell r="E1851" t="str">
            <v>Metal Halide, (1) 360W lamp</v>
          </cell>
          <cell r="F1851" t="str">
            <v>CWA</v>
          </cell>
          <cell r="G1851">
            <v>1</v>
          </cell>
          <cell r="H1851">
            <v>360</v>
          </cell>
          <cell r="I1851">
            <v>430</v>
          </cell>
        </row>
        <row r="1852">
          <cell r="A1852" t="str">
            <v>Metal Halide1400CWA</v>
          </cell>
          <cell r="B1852" t="str">
            <v>Metal Halide</v>
          </cell>
          <cell r="C1852" t="str">
            <v>MH400</v>
          </cell>
          <cell r="D1852" t="str">
            <v>MH400</v>
          </cell>
          <cell r="E1852" t="str">
            <v>Metal Halide, (1) 400W lamp</v>
          </cell>
          <cell r="F1852" t="str">
            <v>CWA</v>
          </cell>
          <cell r="G1852">
            <v>1</v>
          </cell>
          <cell r="H1852">
            <v>400</v>
          </cell>
          <cell r="I1852">
            <v>458</v>
          </cell>
        </row>
        <row r="1853">
          <cell r="A1853" t="str">
            <v>Metal Halide2400CWA</v>
          </cell>
          <cell r="B1853" t="str">
            <v>Metal Halide</v>
          </cell>
          <cell r="C1853" t="str">
            <v>MH400/2</v>
          </cell>
          <cell r="D1853" t="str">
            <v>MH400</v>
          </cell>
          <cell r="E1853" t="str">
            <v>Metal Halide, (2) 400W lamp</v>
          </cell>
          <cell r="F1853" t="str">
            <v>CWA</v>
          </cell>
          <cell r="G1853">
            <v>2</v>
          </cell>
          <cell r="H1853">
            <v>400</v>
          </cell>
          <cell r="I1853">
            <v>916</v>
          </cell>
        </row>
        <row r="1854">
          <cell r="A1854" t="str">
            <v>Metal Halide1450CWA</v>
          </cell>
          <cell r="B1854" t="str">
            <v>Metal Halide</v>
          </cell>
          <cell r="C1854" t="str">
            <v>MH450</v>
          </cell>
          <cell r="D1854" t="str">
            <v>MH450</v>
          </cell>
          <cell r="E1854" t="str">
            <v>Metal Halide, (1) 450W lamp</v>
          </cell>
          <cell r="F1854" t="str">
            <v>CWA</v>
          </cell>
          <cell r="G1854">
            <v>1</v>
          </cell>
          <cell r="H1854">
            <v>450</v>
          </cell>
          <cell r="I1854">
            <v>508</v>
          </cell>
        </row>
        <row r="1855">
          <cell r="A1855" t="str">
            <v>Metal Halide150CWA</v>
          </cell>
          <cell r="B1855" t="str">
            <v>Metal Halide</v>
          </cell>
          <cell r="C1855" t="str">
            <v>MH50/1</v>
          </cell>
          <cell r="D1855" t="str">
            <v>MH50</v>
          </cell>
          <cell r="E1855" t="str">
            <v>Metal Halide, (1) 50W lamp</v>
          </cell>
          <cell r="F1855" t="str">
            <v>CWA</v>
          </cell>
          <cell r="G1855">
            <v>1</v>
          </cell>
          <cell r="H1855">
            <v>50</v>
          </cell>
          <cell r="I1855">
            <v>72</v>
          </cell>
        </row>
        <row r="1856">
          <cell r="A1856" t="str">
            <v>Metal Halide170CWA</v>
          </cell>
          <cell r="B1856" t="str">
            <v>Metal Halide</v>
          </cell>
          <cell r="C1856" t="str">
            <v>MH70/1</v>
          </cell>
          <cell r="D1856" t="str">
            <v>MH70</v>
          </cell>
          <cell r="E1856" t="str">
            <v>Metal Halide, (1) 70W lamp</v>
          </cell>
          <cell r="F1856" t="str">
            <v>CWA</v>
          </cell>
          <cell r="G1856">
            <v>1</v>
          </cell>
          <cell r="H1856">
            <v>70</v>
          </cell>
          <cell r="I1856">
            <v>95</v>
          </cell>
        </row>
        <row r="1857">
          <cell r="A1857" t="str">
            <v>Metal Halide1750CWA</v>
          </cell>
          <cell r="B1857" t="str">
            <v>Metal Halide</v>
          </cell>
          <cell r="C1857" t="str">
            <v>MH750</v>
          </cell>
          <cell r="D1857" t="str">
            <v>MH750</v>
          </cell>
          <cell r="E1857" t="str">
            <v>Metal Halide, (1) 750W lamp</v>
          </cell>
          <cell r="F1857" t="str">
            <v>CWA</v>
          </cell>
          <cell r="G1857">
            <v>1</v>
          </cell>
          <cell r="H1857">
            <v>750</v>
          </cell>
          <cell r="I1857">
            <v>850</v>
          </cell>
        </row>
        <row r="1858">
          <cell r="A1858" t="str">
            <v>Metal Halide-Pulse Start1100Linear Reactor</v>
          </cell>
          <cell r="B1858" t="str">
            <v>Metal Halide-Pulse Start</v>
          </cell>
          <cell r="C1858" t="str">
            <v>MHPLR100</v>
          </cell>
          <cell r="D1858" t="str">
            <v>MHPS100</v>
          </cell>
          <cell r="E1858" t="str">
            <v>Metal Halide Pulse Start, (1) 100W lamp w/ Linear Reactor Ballast</v>
          </cell>
          <cell r="F1858" t="str">
            <v>Linear Reactor</v>
          </cell>
          <cell r="G1858" t="str">
            <v>1</v>
          </cell>
          <cell r="H1858" t="str">
            <v>100</v>
          </cell>
          <cell r="I1858">
            <v>118</v>
          </cell>
        </row>
        <row r="1859">
          <cell r="A1859" t="str">
            <v>Metal Halide-Pulse Start1150Linear Reactor</v>
          </cell>
          <cell r="B1859" t="str">
            <v>Metal Halide-Pulse Start</v>
          </cell>
          <cell r="C1859" t="str">
            <v>MHPLR150</v>
          </cell>
          <cell r="D1859" t="str">
            <v>MHPS150</v>
          </cell>
          <cell r="E1859" t="str">
            <v>Metal Halide Pulse Start, (1) 150W lamp w/ Linear Reactor Ballast</v>
          </cell>
          <cell r="F1859" t="str">
            <v>Linear Reactor</v>
          </cell>
          <cell r="G1859" t="str">
            <v>1</v>
          </cell>
          <cell r="H1859" t="str">
            <v>150</v>
          </cell>
          <cell r="I1859">
            <v>170</v>
          </cell>
        </row>
        <row r="1860">
          <cell r="A1860" t="str">
            <v>Metal Halide-Pulse Start1175Linear Reactor</v>
          </cell>
          <cell r="B1860" t="str">
            <v>Metal Halide-Pulse Start</v>
          </cell>
          <cell r="C1860" t="str">
            <v>MHPLR175</v>
          </cell>
          <cell r="D1860" t="str">
            <v>MHPS175</v>
          </cell>
          <cell r="E1860" t="str">
            <v>Metal Halide Pulse Start, (1) 175W lamp w/ Linear Reactor Ballast</v>
          </cell>
          <cell r="F1860" t="str">
            <v>Linear Reactor</v>
          </cell>
          <cell r="G1860" t="str">
            <v>1</v>
          </cell>
          <cell r="H1860" t="str">
            <v>175</v>
          </cell>
          <cell r="I1860">
            <v>194</v>
          </cell>
        </row>
        <row r="1861">
          <cell r="A1861" t="str">
            <v>Metal Halide-Pulse Start1200Linear Reactor</v>
          </cell>
          <cell r="B1861" t="str">
            <v>Metal Halide-Pulse Start</v>
          </cell>
          <cell r="C1861" t="str">
            <v>MHPLR200</v>
          </cell>
          <cell r="D1861" t="str">
            <v>MHPS200</v>
          </cell>
          <cell r="E1861" t="str">
            <v>Metal Halide Pulse Start, (1) 200W lamp w/ Linear Reactor Ballast</v>
          </cell>
          <cell r="F1861" t="str">
            <v>Linear Reactor</v>
          </cell>
          <cell r="G1861" t="str">
            <v>1</v>
          </cell>
          <cell r="H1861" t="str">
            <v>200</v>
          </cell>
          <cell r="I1861">
            <v>219</v>
          </cell>
        </row>
        <row r="1862">
          <cell r="A1862" t="str">
            <v>Metal Halide-Pulse Start1250Linear Reactor</v>
          </cell>
          <cell r="B1862" t="str">
            <v>Metal Halide-Pulse Start</v>
          </cell>
          <cell r="C1862" t="str">
            <v>MHPLR250</v>
          </cell>
          <cell r="D1862" t="str">
            <v>MHPS250</v>
          </cell>
          <cell r="E1862" t="str">
            <v>Metal Halide Pulse Start, (1) 250W lamp w/ Linear Reactor Ballast</v>
          </cell>
          <cell r="F1862" t="str">
            <v>Linear Reactor</v>
          </cell>
          <cell r="G1862" t="str">
            <v>1</v>
          </cell>
          <cell r="H1862" t="str">
            <v>250</v>
          </cell>
          <cell r="I1862">
            <v>275</v>
          </cell>
        </row>
        <row r="1863">
          <cell r="A1863" t="str">
            <v>Metal Halide-Pulse Start1300Linear Reactor</v>
          </cell>
          <cell r="B1863" t="str">
            <v>Metal Halide-Pulse Start</v>
          </cell>
          <cell r="C1863" t="str">
            <v>MHPLR300</v>
          </cell>
          <cell r="D1863" t="str">
            <v>MHPS300</v>
          </cell>
          <cell r="E1863" t="str">
            <v>Metal Halide Pulse Start, (1) 300W lamp w/ Linear Reactor Ballast</v>
          </cell>
          <cell r="F1863" t="str">
            <v>Linear Reactor</v>
          </cell>
          <cell r="G1863" t="str">
            <v>1</v>
          </cell>
          <cell r="H1863" t="str">
            <v>300</v>
          </cell>
          <cell r="I1863">
            <v>324</v>
          </cell>
        </row>
        <row r="1864">
          <cell r="A1864" t="str">
            <v>Metal Halide-Pulse Start1320Linear Reactor</v>
          </cell>
          <cell r="B1864" t="str">
            <v>Metal Halide-Pulse Start</v>
          </cell>
          <cell r="C1864" t="str">
            <v>MHPLR320</v>
          </cell>
          <cell r="D1864" t="str">
            <v>MHPS320</v>
          </cell>
          <cell r="E1864" t="str">
            <v>Metal Halide Pulse Start, (1) 320W lamp w/ Linear Reactor Ballast</v>
          </cell>
          <cell r="F1864" t="str">
            <v>Linear Reactor</v>
          </cell>
          <cell r="G1864" t="str">
            <v>1</v>
          </cell>
          <cell r="H1864" t="str">
            <v>320</v>
          </cell>
          <cell r="I1864">
            <v>349</v>
          </cell>
        </row>
        <row r="1865">
          <cell r="A1865" t="str">
            <v>Metal Halide-Pulse Start1350Linear Reactor</v>
          </cell>
          <cell r="B1865" t="str">
            <v>Metal Halide-Pulse Start</v>
          </cell>
          <cell r="C1865" t="str">
            <v>MHPLR350</v>
          </cell>
          <cell r="D1865" t="str">
            <v>MHPS350</v>
          </cell>
          <cell r="E1865" t="str">
            <v>Metal Halide Pulse Start, (1) 350W lamp w/ Linear Reactor Ballast</v>
          </cell>
          <cell r="F1865" t="str">
            <v>Linear Reactor</v>
          </cell>
          <cell r="G1865" t="str">
            <v>1</v>
          </cell>
          <cell r="H1865" t="str">
            <v>350</v>
          </cell>
          <cell r="I1865">
            <v>380</v>
          </cell>
        </row>
        <row r="1866">
          <cell r="A1866" t="str">
            <v>Metal Halide-Pulse Start1400Linear Reactor</v>
          </cell>
          <cell r="B1866" t="str">
            <v>Metal Halide-Pulse Start</v>
          </cell>
          <cell r="C1866" t="str">
            <v>MHPLR400</v>
          </cell>
          <cell r="D1866" t="str">
            <v>MHPS400</v>
          </cell>
          <cell r="E1866" t="str">
            <v>Metal Halide Pulse Start, (1) 400W lamp w/ Linear Reactor Ballast</v>
          </cell>
          <cell r="F1866" t="str">
            <v>Linear Reactor</v>
          </cell>
          <cell r="G1866" t="str">
            <v>1</v>
          </cell>
          <cell r="H1866" t="str">
            <v>400</v>
          </cell>
          <cell r="I1866">
            <v>435</v>
          </cell>
        </row>
        <row r="1867">
          <cell r="A1867" t="str">
            <v>Metal Halide-Pulse Start1450Linear Reactor</v>
          </cell>
          <cell r="B1867" t="str">
            <v>Metal Halide-Pulse Start</v>
          </cell>
          <cell r="C1867" t="str">
            <v>MHPLR450</v>
          </cell>
          <cell r="D1867" t="str">
            <v>MHPS450</v>
          </cell>
          <cell r="E1867" t="str">
            <v>Metal Halide Pulse Start, (1) 450W lamp w/ Linear Reactor Ballast</v>
          </cell>
          <cell r="F1867" t="str">
            <v>Linear Reactor</v>
          </cell>
          <cell r="G1867" t="str">
            <v>1</v>
          </cell>
          <cell r="H1867" t="str">
            <v>450</v>
          </cell>
          <cell r="I1867">
            <v>485</v>
          </cell>
        </row>
        <row r="1868">
          <cell r="A1868" t="str">
            <v>Metal Halide-Pulse Start1750Linear Reactor</v>
          </cell>
          <cell r="B1868" t="str">
            <v>Metal Halide-Pulse Start</v>
          </cell>
          <cell r="C1868" t="str">
            <v>MHPLR750</v>
          </cell>
          <cell r="D1868" t="str">
            <v>MHPS750</v>
          </cell>
          <cell r="E1868" t="str">
            <v>Metal Halide Pulse Start, (1) 750W lamp w/ Linear Reactor Ballast</v>
          </cell>
          <cell r="F1868" t="str">
            <v>Linear Reactor</v>
          </cell>
          <cell r="G1868" t="str">
            <v>1</v>
          </cell>
          <cell r="H1868" t="str">
            <v>750</v>
          </cell>
          <cell r="I1868">
            <v>805</v>
          </cell>
        </row>
        <row r="1869">
          <cell r="A1869" t="str">
            <v>Metal Halide-Pulse Start1100CWA</v>
          </cell>
          <cell r="B1869" t="str">
            <v>Metal Halide-Pulse Start</v>
          </cell>
          <cell r="C1869" t="str">
            <v>MHPCW100</v>
          </cell>
          <cell r="D1869" t="str">
            <v>MHPS100</v>
          </cell>
          <cell r="E1869" t="str">
            <v>Metal Halide Pulse Start, (1) 100W lamp w/ Constant Wattage Autotransformer Ballast</v>
          </cell>
          <cell r="F1869" t="str">
            <v>CWA</v>
          </cell>
          <cell r="G1869" t="str">
            <v>1</v>
          </cell>
          <cell r="H1869" t="str">
            <v>100</v>
          </cell>
          <cell r="I1869">
            <v>128</v>
          </cell>
        </row>
        <row r="1870">
          <cell r="A1870" t="str">
            <v>Metal Halide-Pulse Start11000CWA</v>
          </cell>
          <cell r="B1870" t="str">
            <v>Metal Halide-Pulse Start</v>
          </cell>
          <cell r="C1870" t="str">
            <v>MHPCW1K</v>
          </cell>
          <cell r="D1870" t="str">
            <v>MHPS1000</v>
          </cell>
          <cell r="E1870" t="str">
            <v>Metal Halide Pulse Start, (1) 1000W lamp w/ Constant Wattage Autotransformer Ballast</v>
          </cell>
          <cell r="F1870" t="str">
            <v>CWA</v>
          </cell>
          <cell r="G1870" t="str">
            <v>1</v>
          </cell>
          <cell r="H1870" t="str">
            <v>1000</v>
          </cell>
          <cell r="I1870">
            <v>1080</v>
          </cell>
        </row>
        <row r="1871">
          <cell r="A1871" t="str">
            <v>Metal Halide-Pulse Start1150CWA</v>
          </cell>
          <cell r="B1871" t="str">
            <v>Metal Halide-Pulse Start</v>
          </cell>
          <cell r="C1871" t="str">
            <v>MHPCW150</v>
          </cell>
          <cell r="D1871" t="str">
            <v>MHPS150</v>
          </cell>
          <cell r="E1871" t="str">
            <v>Metal Halide Pulse Start, (1) 150W lamp w/ Constant Wattage Autotransformer Ballast</v>
          </cell>
          <cell r="F1871" t="str">
            <v>CWA</v>
          </cell>
          <cell r="G1871" t="str">
            <v>1</v>
          </cell>
          <cell r="H1871" t="str">
            <v>150</v>
          </cell>
          <cell r="I1871">
            <v>190</v>
          </cell>
        </row>
        <row r="1872">
          <cell r="A1872" t="str">
            <v>Metal Halide-Pulse Start1175CWA</v>
          </cell>
          <cell r="B1872" t="str">
            <v>Metal Halide-Pulse Start</v>
          </cell>
          <cell r="C1872" t="str">
            <v>MHPCW175</v>
          </cell>
          <cell r="D1872" t="str">
            <v>MHPS175</v>
          </cell>
          <cell r="E1872" t="str">
            <v>Metal Halide Pulse Start, (1) 175W lamp w/ Constant Wattage Autotransformer Ballast</v>
          </cell>
          <cell r="F1872" t="str">
            <v>CWA</v>
          </cell>
          <cell r="G1872" t="str">
            <v>1</v>
          </cell>
          <cell r="H1872" t="str">
            <v>175</v>
          </cell>
          <cell r="I1872">
            <v>208</v>
          </cell>
        </row>
        <row r="1873">
          <cell r="A1873" t="str">
            <v>Metal Halide-Pulse Start1200CWA</v>
          </cell>
          <cell r="B1873" t="str">
            <v>Metal Halide-Pulse Start</v>
          </cell>
          <cell r="C1873" t="str">
            <v>MHPCW200</v>
          </cell>
          <cell r="D1873" t="str">
            <v>MHPS200</v>
          </cell>
          <cell r="E1873" t="str">
            <v>Metal Halide Pulse Start, (1) 200W lamp w/ Constant Wattage Autotransformer Ballast</v>
          </cell>
          <cell r="F1873" t="str">
            <v>CWA</v>
          </cell>
          <cell r="G1873" t="str">
            <v>1</v>
          </cell>
          <cell r="H1873" t="str">
            <v>200</v>
          </cell>
          <cell r="I1873">
            <v>232</v>
          </cell>
        </row>
        <row r="1874">
          <cell r="A1874" t="str">
            <v>Metal Halide-Pulse Start1250CWA</v>
          </cell>
          <cell r="B1874" t="str">
            <v>Metal Halide-Pulse Start</v>
          </cell>
          <cell r="C1874" t="str">
            <v>MHPCW250</v>
          </cell>
          <cell r="D1874" t="str">
            <v>MHPS250</v>
          </cell>
          <cell r="E1874" t="str">
            <v>Metal Halide Pulse Start, (1) 250W lamp w/ Constant Wattage Autotransformer Ballast</v>
          </cell>
          <cell r="F1874" t="str">
            <v>CWA</v>
          </cell>
          <cell r="G1874" t="str">
            <v>1</v>
          </cell>
          <cell r="H1874" t="str">
            <v>250</v>
          </cell>
          <cell r="I1874">
            <v>288</v>
          </cell>
        </row>
        <row r="1875">
          <cell r="A1875" t="str">
            <v>Metal Halide-Pulse Start1300CWA</v>
          </cell>
          <cell r="B1875" t="str">
            <v>Metal Halide-Pulse Start</v>
          </cell>
          <cell r="C1875" t="str">
            <v>MHPCW300</v>
          </cell>
          <cell r="D1875" t="str">
            <v>MHPS300</v>
          </cell>
          <cell r="E1875" t="str">
            <v>Metal Halide Pulse Start, (1) 300W lamp w/ Constant Wattage Autotransformer Ballast</v>
          </cell>
          <cell r="F1875" t="str">
            <v>CWA</v>
          </cell>
          <cell r="G1875" t="str">
            <v>1</v>
          </cell>
          <cell r="H1875" t="str">
            <v>300</v>
          </cell>
          <cell r="I1875">
            <v>342</v>
          </cell>
        </row>
        <row r="1876">
          <cell r="A1876" t="str">
            <v>Metal Halide-Pulse Start1320CWA</v>
          </cell>
          <cell r="B1876" t="str">
            <v>Metal Halide-Pulse Start</v>
          </cell>
          <cell r="C1876" t="str">
            <v>MHPCW320</v>
          </cell>
          <cell r="D1876" t="str">
            <v>MHPS320</v>
          </cell>
          <cell r="E1876" t="str">
            <v>Metal Halide Pulse Start, (1) 320W lamp w/ Constant Wattage Autotransformer Ballast</v>
          </cell>
          <cell r="F1876" t="str">
            <v>CWA</v>
          </cell>
          <cell r="G1876" t="str">
            <v>1</v>
          </cell>
          <cell r="H1876" t="str">
            <v>320</v>
          </cell>
          <cell r="I1876">
            <v>368</v>
          </cell>
        </row>
        <row r="1877">
          <cell r="A1877" t="str">
            <v>Metal Halide-Pulse Start1350CWA</v>
          </cell>
          <cell r="B1877" t="str">
            <v>Metal Halide-Pulse Start</v>
          </cell>
          <cell r="C1877" t="str">
            <v>MHPCW350</v>
          </cell>
          <cell r="D1877" t="str">
            <v>MHPS350</v>
          </cell>
          <cell r="E1877" t="str">
            <v>Metal Halide Pulse Start, (1) 350W lamp w/ Constant Wattage Autotransformer Ballast</v>
          </cell>
          <cell r="F1877" t="str">
            <v>CWA</v>
          </cell>
          <cell r="G1877" t="str">
            <v>1</v>
          </cell>
          <cell r="H1877" t="str">
            <v>350</v>
          </cell>
          <cell r="I1877">
            <v>400</v>
          </cell>
        </row>
        <row r="1878">
          <cell r="A1878" t="str">
            <v>Metal Halide-Pulse Start1400CWA</v>
          </cell>
          <cell r="B1878" t="str">
            <v>Metal Halide-Pulse Start</v>
          </cell>
          <cell r="C1878" t="str">
            <v>MHPCW400</v>
          </cell>
          <cell r="D1878" t="str">
            <v>MHPS400</v>
          </cell>
          <cell r="E1878" t="str">
            <v>Metal Halide Pulse Start, (1) 400W lamp w/ Constant Wattage Autotransformer Ballast</v>
          </cell>
          <cell r="F1878" t="str">
            <v>CWA</v>
          </cell>
          <cell r="G1878" t="str">
            <v>1</v>
          </cell>
          <cell r="H1878" t="str">
            <v>400</v>
          </cell>
          <cell r="I1878">
            <v>450</v>
          </cell>
        </row>
        <row r="1879">
          <cell r="A1879" t="str">
            <v>Metal Halide-Pulse Start1450CWA</v>
          </cell>
          <cell r="B1879" t="str">
            <v>Metal Halide-Pulse Start</v>
          </cell>
          <cell r="C1879" t="str">
            <v>MHPCW450</v>
          </cell>
          <cell r="D1879" t="str">
            <v>MHPS450</v>
          </cell>
          <cell r="E1879" t="str">
            <v>Metal Halide Pulse Start, (1) 450W lamp w/ Constant Wattage Autotransformer Ballast</v>
          </cell>
          <cell r="F1879" t="str">
            <v>CWA</v>
          </cell>
          <cell r="G1879" t="str">
            <v>1</v>
          </cell>
          <cell r="H1879" t="str">
            <v>450</v>
          </cell>
          <cell r="I1879">
            <v>506</v>
          </cell>
        </row>
        <row r="1880">
          <cell r="A1880" t="str">
            <v>Metal Halide-Pulse Start1500CWA</v>
          </cell>
          <cell r="B1880" t="str">
            <v>Metal Halide-Pulse Start</v>
          </cell>
          <cell r="C1880" t="str">
            <v>MHPCW500</v>
          </cell>
          <cell r="D1880" t="str">
            <v>MHPS500</v>
          </cell>
          <cell r="E1880" t="str">
            <v>Metal Halide Pulse Start, (1) 500W lamp w/ Constant Wattage Autotransformer Ballast</v>
          </cell>
          <cell r="F1880" t="str">
            <v>CWA</v>
          </cell>
          <cell r="G1880">
            <v>1</v>
          </cell>
          <cell r="H1880">
            <v>500</v>
          </cell>
          <cell r="I1880">
            <v>560</v>
          </cell>
        </row>
        <row r="1881">
          <cell r="A1881" t="str">
            <v>Metal Halide-Pulse Start1750CWA</v>
          </cell>
          <cell r="B1881" t="str">
            <v>Metal Halide-Pulse Start</v>
          </cell>
          <cell r="C1881" t="str">
            <v>MHPCW750</v>
          </cell>
          <cell r="D1881" t="str">
            <v>MHPS750</v>
          </cell>
          <cell r="E1881" t="str">
            <v>Metal Halide Pulse Start, (1) 750W lamp w/ Constant Wattage Autotransformer Ballast</v>
          </cell>
          <cell r="F1881" t="str">
            <v>CWA</v>
          </cell>
          <cell r="G1881" t="str">
            <v>1</v>
          </cell>
          <cell r="H1881" t="str">
            <v>750</v>
          </cell>
          <cell r="I1881">
            <v>815</v>
          </cell>
        </row>
        <row r="1882">
          <cell r="A1882" t="str">
            <v>Metal Halide-Pulse Start170Electronic</v>
          </cell>
          <cell r="B1882" t="str">
            <v>Metal Halide-Pulse Start</v>
          </cell>
          <cell r="C1882" t="str">
            <v>MPHE70</v>
          </cell>
          <cell r="D1882" t="str">
            <v>MHPS70</v>
          </cell>
          <cell r="E1882" t="str">
            <v>Metal Halide Pulse Start, (1) 70W lamp w/ Elect. Ballast</v>
          </cell>
          <cell r="F1882" t="str">
            <v>Electronic</v>
          </cell>
          <cell r="G1882">
            <v>1</v>
          </cell>
          <cell r="H1882">
            <v>70</v>
          </cell>
          <cell r="I1882">
            <v>92</v>
          </cell>
        </row>
        <row r="1883">
          <cell r="A1883" t="str">
            <v>Metal Halide-Pulse Start1100Electronic</v>
          </cell>
          <cell r="B1883" t="str">
            <v>Metal Halide-Pulse Start</v>
          </cell>
          <cell r="C1883" t="str">
            <v>MPHE100</v>
          </cell>
          <cell r="D1883" t="str">
            <v>MHPS100</v>
          </cell>
          <cell r="E1883" t="str">
            <v>Metal Halide Pulse Start, (1) 100W lamp w/ Elect. Ballast</v>
          </cell>
          <cell r="F1883" t="str">
            <v>Electronic</v>
          </cell>
          <cell r="G1883">
            <v>1</v>
          </cell>
          <cell r="H1883">
            <v>100</v>
          </cell>
          <cell r="I1883">
            <v>125</v>
          </cell>
        </row>
        <row r="1884">
          <cell r="A1884" t="str">
            <v>Metal Halide-Pulse Start1150Electronic</v>
          </cell>
          <cell r="B1884" t="str">
            <v>Metal Halide-Pulse Start</v>
          </cell>
          <cell r="C1884" t="str">
            <v>MPHE150</v>
          </cell>
          <cell r="D1884" t="str">
            <v>MHPS150</v>
          </cell>
          <cell r="E1884" t="str">
            <v>Metal Halide Pulse Start, (1) 150W lamp w/ Elect. Ballast</v>
          </cell>
          <cell r="F1884" t="str">
            <v>Electronic</v>
          </cell>
          <cell r="G1884">
            <v>1</v>
          </cell>
          <cell r="H1884">
            <v>150</v>
          </cell>
          <cell r="I1884">
            <v>160</v>
          </cell>
        </row>
        <row r="1885">
          <cell r="A1885" t="str">
            <v>Metal Halide-Pulse Start1175Electronic</v>
          </cell>
          <cell r="B1885" t="str">
            <v>Metal Halide-Pulse Start</v>
          </cell>
          <cell r="C1885" t="str">
            <v>MPHE175</v>
          </cell>
          <cell r="D1885" t="str">
            <v>MHPS175</v>
          </cell>
          <cell r="E1885" t="str">
            <v>Metal Halide Pulse Start, (1) 175W lamp w/ Elect. Ballast</v>
          </cell>
          <cell r="F1885" t="str">
            <v>Electronic</v>
          </cell>
          <cell r="G1885">
            <v>1</v>
          </cell>
          <cell r="H1885">
            <v>175</v>
          </cell>
          <cell r="I1885">
            <v>194</v>
          </cell>
        </row>
        <row r="1886">
          <cell r="A1886" t="str">
            <v>Metal Halide-Pulse Start1200Electronic</v>
          </cell>
          <cell r="B1886" t="str">
            <v>Metal Halide-Pulse Start</v>
          </cell>
          <cell r="C1886" t="str">
            <v>MPHE200</v>
          </cell>
          <cell r="D1886" t="str">
            <v>MHPS200</v>
          </cell>
          <cell r="E1886" t="str">
            <v>Metal Halide Pulse Start, (1) 200W lamp w/ Elect. Ballast</v>
          </cell>
          <cell r="F1886" t="str">
            <v>Electronic</v>
          </cell>
          <cell r="G1886">
            <v>1</v>
          </cell>
          <cell r="H1886">
            <v>200</v>
          </cell>
          <cell r="I1886">
            <v>215</v>
          </cell>
        </row>
        <row r="1887">
          <cell r="A1887" t="str">
            <v>Metal Halide-Pulse Start1250Electronic</v>
          </cell>
          <cell r="B1887" t="str">
            <v>Metal Halide-Pulse Start</v>
          </cell>
          <cell r="C1887" t="str">
            <v>MPHE250</v>
          </cell>
          <cell r="D1887" t="str">
            <v>MHPS250</v>
          </cell>
          <cell r="E1887" t="str">
            <v>Metal Halide Pulse Start, (1) 250W lamp w/ Elect. Ballast</v>
          </cell>
          <cell r="F1887" t="str">
            <v>Electronic</v>
          </cell>
          <cell r="G1887">
            <v>1</v>
          </cell>
          <cell r="H1887">
            <v>250</v>
          </cell>
          <cell r="I1887">
            <v>270</v>
          </cell>
        </row>
        <row r="1888">
          <cell r="A1888" t="str">
            <v>Metal Halide-Pulse Start1320Electronic</v>
          </cell>
          <cell r="B1888" t="str">
            <v>Metal Halide-Pulse Start</v>
          </cell>
          <cell r="C1888" t="str">
            <v>MPHE320</v>
          </cell>
          <cell r="D1888" t="str">
            <v>MHPS320</v>
          </cell>
          <cell r="E1888" t="str">
            <v>Metal Halide Pulse Start, (1) 320W lamp w/ Elect. Ballast</v>
          </cell>
          <cell r="F1888" t="str">
            <v>Electronic</v>
          </cell>
          <cell r="G1888">
            <v>1</v>
          </cell>
          <cell r="H1888">
            <v>320</v>
          </cell>
          <cell r="I1888">
            <v>345</v>
          </cell>
        </row>
        <row r="1889">
          <cell r="A1889" t="str">
            <v>Metal Halide-Pulse Start1350Electronic</v>
          </cell>
          <cell r="B1889" t="str">
            <v>Metal Halide-Pulse Start</v>
          </cell>
          <cell r="C1889" t="str">
            <v>MPHE350</v>
          </cell>
          <cell r="D1889" t="str">
            <v>MHPS350</v>
          </cell>
          <cell r="E1889" t="str">
            <v>Metal Halide Pulse Start, (1) 350W lamp w/ Elect. Ballast</v>
          </cell>
          <cell r="F1889" t="str">
            <v>Electronic</v>
          </cell>
          <cell r="G1889">
            <v>1</v>
          </cell>
          <cell r="H1889">
            <v>350</v>
          </cell>
          <cell r="I1889">
            <v>375</v>
          </cell>
        </row>
        <row r="1890">
          <cell r="A1890" t="str">
            <v>Metal Halide-Pulse Start1400Electronic</v>
          </cell>
          <cell r="B1890" t="str">
            <v>Metal Halide-Pulse Start</v>
          </cell>
          <cell r="C1890" t="str">
            <v>MPHE400</v>
          </cell>
          <cell r="D1890" t="str">
            <v>MHPS400</v>
          </cell>
          <cell r="E1890" t="str">
            <v>Metal Halide Pulse Start, (1) 400W lamp w/ Elect. Ballast</v>
          </cell>
          <cell r="F1890" t="str">
            <v>Electronic</v>
          </cell>
          <cell r="G1890">
            <v>1</v>
          </cell>
          <cell r="H1890">
            <v>400</v>
          </cell>
          <cell r="I1890">
            <v>430</v>
          </cell>
        </row>
        <row r="1891">
          <cell r="A1891" t="str">
            <v>Metal Halide-Pulse Start1450Electronic</v>
          </cell>
          <cell r="B1891" t="str">
            <v>Metal Halide-Pulse Start</v>
          </cell>
          <cell r="C1891" t="str">
            <v>MPHE450</v>
          </cell>
          <cell r="D1891" t="str">
            <v>MHPS450</v>
          </cell>
          <cell r="E1891" t="str">
            <v>Metal Halide Pulse Start, (1) 450W lamp w/ Elect. Ballast</v>
          </cell>
          <cell r="F1891" t="str">
            <v>Electronic</v>
          </cell>
          <cell r="G1891">
            <v>1</v>
          </cell>
          <cell r="H1891">
            <v>450</v>
          </cell>
          <cell r="I1891">
            <v>480</v>
          </cell>
        </row>
        <row r="1892">
          <cell r="A1892" t="str">
            <v>Metal Halide-Pulse Start1575Electronic</v>
          </cell>
          <cell r="B1892" t="str">
            <v>Metal Halide-Pulse Start</v>
          </cell>
          <cell r="C1892" t="str">
            <v>MPHE575</v>
          </cell>
          <cell r="D1892" t="str">
            <v>MHPS575</v>
          </cell>
          <cell r="E1892" t="str">
            <v>Metal Halide Pulse Start, (1) 575W lamp w/ Elect. Ballast</v>
          </cell>
          <cell r="F1892" t="str">
            <v>Electronic</v>
          </cell>
          <cell r="G1892">
            <v>1</v>
          </cell>
          <cell r="H1892">
            <v>575</v>
          </cell>
          <cell r="I1892">
            <v>640</v>
          </cell>
        </row>
        <row r="1893">
          <cell r="A1893" t="str">
            <v>Metal Halide-Pulse Start1875Electronic</v>
          </cell>
          <cell r="B1893" t="str">
            <v>Metal Halide-Pulse Start</v>
          </cell>
          <cell r="C1893" t="str">
            <v>MPHE875</v>
          </cell>
          <cell r="D1893" t="str">
            <v>MHPS875</v>
          </cell>
          <cell r="E1893" t="str">
            <v>Metal Halide Pulse Start, (1) 875W lamp w/ Elect. Ballast</v>
          </cell>
          <cell r="F1893" t="str">
            <v>Electronic</v>
          </cell>
          <cell r="G1893">
            <v>1</v>
          </cell>
          <cell r="H1893">
            <v>875</v>
          </cell>
          <cell r="I1893">
            <v>950</v>
          </cell>
        </row>
        <row r="1894">
          <cell r="A1894" t="str">
            <v>Mercury Vapor1100CWA</v>
          </cell>
          <cell r="B1894" t="str">
            <v>Mercury Vapor</v>
          </cell>
          <cell r="C1894" t="str">
            <v>MV100/1</v>
          </cell>
          <cell r="D1894" t="str">
            <v>MV100</v>
          </cell>
          <cell r="E1894" t="str">
            <v>Mercury Vapor, (1) 100W lamp</v>
          </cell>
          <cell r="F1894" t="str">
            <v>CWA</v>
          </cell>
          <cell r="G1894">
            <v>1</v>
          </cell>
          <cell r="H1894">
            <v>100</v>
          </cell>
          <cell r="I1894">
            <v>125</v>
          </cell>
        </row>
        <row r="1895">
          <cell r="A1895" t="str">
            <v>Mercury Vapor11000CWA</v>
          </cell>
          <cell r="B1895" t="str">
            <v>Mercury Vapor</v>
          </cell>
          <cell r="C1895" t="str">
            <v>MV1000/1</v>
          </cell>
          <cell r="D1895" t="str">
            <v>MV1000</v>
          </cell>
          <cell r="E1895" t="str">
            <v>Mercury Vapor, (1) 1000W lamp</v>
          </cell>
          <cell r="F1895" t="str">
            <v>CWA</v>
          </cell>
          <cell r="G1895">
            <v>1</v>
          </cell>
          <cell r="H1895">
            <v>1000</v>
          </cell>
          <cell r="I1895">
            <v>1075</v>
          </cell>
        </row>
        <row r="1896">
          <cell r="A1896" t="str">
            <v>Mercury Vapor1150CWA</v>
          </cell>
          <cell r="B1896" t="str">
            <v>Mercury Vapor</v>
          </cell>
          <cell r="C1896" t="str">
            <v>MV150/1</v>
          </cell>
          <cell r="D1896" t="str">
            <v>MV150</v>
          </cell>
          <cell r="E1896" t="str">
            <v>Mercury Vapor, (1) 150W lamp</v>
          </cell>
          <cell r="F1896" t="str">
            <v>CWA</v>
          </cell>
          <cell r="G1896">
            <v>1</v>
          </cell>
          <cell r="H1896">
            <v>150</v>
          </cell>
          <cell r="I1896">
            <v>187</v>
          </cell>
        </row>
        <row r="1897">
          <cell r="A1897" t="str">
            <v>Mercury Vapor1175CWA</v>
          </cell>
          <cell r="B1897" t="str">
            <v>Mercury Vapor</v>
          </cell>
          <cell r="C1897" t="str">
            <v>MV175/1</v>
          </cell>
          <cell r="D1897" t="str">
            <v>MV175</v>
          </cell>
          <cell r="E1897" t="str">
            <v>Mercury Vapor, (1) 175W lamp</v>
          </cell>
          <cell r="F1897" t="str">
            <v>CWA</v>
          </cell>
          <cell r="G1897">
            <v>1</v>
          </cell>
          <cell r="H1897">
            <v>175</v>
          </cell>
          <cell r="I1897">
            <v>205</v>
          </cell>
        </row>
        <row r="1898">
          <cell r="A1898" t="str">
            <v>Mercury Vapor1250CWA</v>
          </cell>
          <cell r="B1898" t="str">
            <v>Mercury Vapor</v>
          </cell>
          <cell r="C1898" t="str">
            <v>MV250/1</v>
          </cell>
          <cell r="D1898" t="str">
            <v>MV250</v>
          </cell>
          <cell r="E1898" t="str">
            <v>Mercury Vapor, (1) 250W lamp</v>
          </cell>
          <cell r="F1898" t="str">
            <v>CWA</v>
          </cell>
          <cell r="G1898">
            <v>1</v>
          </cell>
          <cell r="H1898">
            <v>250</v>
          </cell>
          <cell r="I1898">
            <v>290</v>
          </cell>
        </row>
        <row r="1899">
          <cell r="A1899" t="str">
            <v>Mercury Vapor140CWA</v>
          </cell>
          <cell r="B1899" t="str">
            <v>Mercury Vapor</v>
          </cell>
          <cell r="C1899" t="str">
            <v>MV40/1</v>
          </cell>
          <cell r="D1899" t="str">
            <v>MV40</v>
          </cell>
          <cell r="E1899" t="str">
            <v>Mercury Vapor, (1) 40W lamp</v>
          </cell>
          <cell r="F1899" t="str">
            <v>CWA</v>
          </cell>
          <cell r="G1899">
            <v>1</v>
          </cell>
          <cell r="H1899">
            <v>40</v>
          </cell>
          <cell r="I1899">
            <v>50</v>
          </cell>
        </row>
        <row r="1900">
          <cell r="A1900" t="str">
            <v>Mercury Vapor1400CWA</v>
          </cell>
          <cell r="B1900" t="str">
            <v>Mercury Vapor</v>
          </cell>
          <cell r="C1900" t="str">
            <v>MV400/1</v>
          </cell>
          <cell r="D1900" t="str">
            <v>MV400</v>
          </cell>
          <cell r="E1900" t="str">
            <v>Mercury Vapor, (1) 400W lamp</v>
          </cell>
          <cell r="F1900" t="str">
            <v>CWA</v>
          </cell>
          <cell r="G1900">
            <v>1</v>
          </cell>
          <cell r="H1900">
            <v>400</v>
          </cell>
          <cell r="I1900">
            <v>455</v>
          </cell>
        </row>
        <row r="1901">
          <cell r="A1901" t="str">
            <v>Mercury Vapor2400CWA</v>
          </cell>
          <cell r="B1901" t="str">
            <v>Mercury Vapor</v>
          </cell>
          <cell r="C1901" t="str">
            <v>MV400/2</v>
          </cell>
          <cell r="D1901" t="str">
            <v>MV400</v>
          </cell>
          <cell r="E1901" t="str">
            <v>Mercury Vapor, (2) 400W lamp</v>
          </cell>
          <cell r="F1901" t="str">
            <v>CWA</v>
          </cell>
          <cell r="G1901">
            <v>2</v>
          </cell>
          <cell r="H1901">
            <v>400</v>
          </cell>
          <cell r="I1901">
            <v>910</v>
          </cell>
        </row>
        <row r="1902">
          <cell r="A1902" t="str">
            <v>Mercury Vapor150CWA</v>
          </cell>
          <cell r="B1902" t="str">
            <v>Mercury Vapor</v>
          </cell>
          <cell r="C1902" t="str">
            <v>MV50/1</v>
          </cell>
          <cell r="D1902" t="str">
            <v>MV50</v>
          </cell>
          <cell r="E1902" t="str">
            <v>Mercury Vapor, (1) 50W lamp</v>
          </cell>
          <cell r="F1902" t="str">
            <v>CWA</v>
          </cell>
          <cell r="G1902">
            <v>1</v>
          </cell>
          <cell r="H1902">
            <v>50</v>
          </cell>
          <cell r="I1902">
            <v>74</v>
          </cell>
        </row>
        <row r="1903">
          <cell r="A1903" t="str">
            <v>Mercury Vapor1700CWA</v>
          </cell>
          <cell r="B1903" t="str">
            <v>Mercury Vapor</v>
          </cell>
          <cell r="C1903" t="str">
            <v>MV700/1</v>
          </cell>
          <cell r="D1903" t="str">
            <v>MV700</v>
          </cell>
          <cell r="E1903" t="str">
            <v>Mercury Vapor, (1) 700W lamp</v>
          </cell>
          <cell r="F1903" t="str">
            <v>CWA</v>
          </cell>
          <cell r="G1903">
            <v>1</v>
          </cell>
          <cell r="H1903">
            <v>700</v>
          </cell>
          <cell r="I1903">
            <v>780</v>
          </cell>
        </row>
        <row r="1904">
          <cell r="A1904" t="str">
            <v>Mercury Vapor175CWA</v>
          </cell>
          <cell r="B1904" t="str">
            <v>Mercury Vapor</v>
          </cell>
          <cell r="C1904" t="str">
            <v>MV75/1</v>
          </cell>
          <cell r="D1904" t="str">
            <v>MV75</v>
          </cell>
          <cell r="E1904" t="str">
            <v>Mercury Vapor, (1) 75W lamp</v>
          </cell>
          <cell r="F1904" t="str">
            <v>CWA</v>
          </cell>
          <cell r="G1904">
            <v>1</v>
          </cell>
          <cell r="H1904">
            <v>75</v>
          </cell>
          <cell r="I1904">
            <v>93</v>
          </cell>
        </row>
        <row r="1905">
          <cell r="A1905" t="str">
            <v>Induction1100Generator</v>
          </cell>
          <cell r="B1905" t="str">
            <v>Induction</v>
          </cell>
          <cell r="C1905" t="str">
            <v>QL100/1</v>
          </cell>
          <cell r="D1905" t="str">
            <v>QL100</v>
          </cell>
          <cell r="E1905" t="str">
            <v>QL Induction, (1) 100W lamp</v>
          </cell>
          <cell r="F1905" t="str">
            <v>Generator</v>
          </cell>
          <cell r="G1905">
            <v>1</v>
          </cell>
          <cell r="H1905">
            <v>100</v>
          </cell>
          <cell r="I1905">
            <v>100</v>
          </cell>
        </row>
        <row r="1906">
          <cell r="A1906" t="str">
            <v>Induction1118Generator</v>
          </cell>
          <cell r="B1906" t="str">
            <v>Induction</v>
          </cell>
          <cell r="C1906" t="str">
            <v>QL118/1</v>
          </cell>
          <cell r="D1906" t="str">
            <v>QL118</v>
          </cell>
          <cell r="E1906" t="str">
            <v>QL Induction, (1) 118W lamp</v>
          </cell>
          <cell r="F1906" t="str">
            <v>Generator</v>
          </cell>
          <cell r="G1906">
            <v>1</v>
          </cell>
          <cell r="H1906">
            <v>118</v>
          </cell>
          <cell r="I1906">
            <v>118</v>
          </cell>
        </row>
        <row r="1907">
          <cell r="A1907" t="str">
            <v>Induction1120Generator</v>
          </cell>
          <cell r="B1907" t="str">
            <v>Induction</v>
          </cell>
          <cell r="C1907" t="str">
            <v>QL120/1</v>
          </cell>
          <cell r="D1907" t="str">
            <v>QL120</v>
          </cell>
          <cell r="E1907" t="str">
            <v>QL Induction, (1) 120W lamp</v>
          </cell>
          <cell r="F1907" t="str">
            <v>Generator</v>
          </cell>
          <cell r="G1907">
            <v>1</v>
          </cell>
          <cell r="H1907">
            <v>120</v>
          </cell>
          <cell r="I1907">
            <v>120</v>
          </cell>
        </row>
        <row r="1908">
          <cell r="A1908" t="str">
            <v>Induction1125Generator</v>
          </cell>
          <cell r="B1908" t="str">
            <v>Induction</v>
          </cell>
          <cell r="C1908" t="str">
            <v>QL125/1</v>
          </cell>
          <cell r="D1908" t="str">
            <v>QL125</v>
          </cell>
          <cell r="E1908" t="str">
            <v>QL Induction, (1) 125W lamp</v>
          </cell>
          <cell r="F1908" t="str">
            <v>Generator</v>
          </cell>
          <cell r="G1908">
            <v>1</v>
          </cell>
          <cell r="H1908">
            <v>125</v>
          </cell>
          <cell r="I1908">
            <v>125</v>
          </cell>
        </row>
        <row r="1909">
          <cell r="A1909" t="str">
            <v>Induction1127Generator</v>
          </cell>
          <cell r="B1909" t="str">
            <v>Induction</v>
          </cell>
          <cell r="C1909" t="str">
            <v>QL127/1</v>
          </cell>
          <cell r="D1909" t="str">
            <v>QL127</v>
          </cell>
          <cell r="E1909" t="str">
            <v>QL Induction, (1) 127W lamp</v>
          </cell>
          <cell r="F1909" t="str">
            <v>Generator</v>
          </cell>
          <cell r="G1909">
            <v>1</v>
          </cell>
          <cell r="H1909">
            <v>127</v>
          </cell>
          <cell r="I1909">
            <v>127</v>
          </cell>
        </row>
        <row r="1910">
          <cell r="A1910" t="str">
            <v>Induction1141Generator</v>
          </cell>
          <cell r="B1910" t="str">
            <v>Induction</v>
          </cell>
          <cell r="C1910" t="str">
            <v>QL141/1</v>
          </cell>
          <cell r="D1910" t="str">
            <v>QL141</v>
          </cell>
          <cell r="E1910" t="str">
            <v>QL Induction, (1) 141W lamp</v>
          </cell>
          <cell r="F1910" t="str">
            <v>Generator</v>
          </cell>
          <cell r="G1910">
            <v>1</v>
          </cell>
          <cell r="H1910">
            <v>141</v>
          </cell>
          <cell r="I1910">
            <v>141</v>
          </cell>
        </row>
        <row r="1911">
          <cell r="A1911" t="str">
            <v>Induction1150Generator</v>
          </cell>
          <cell r="B1911" t="str">
            <v>Induction</v>
          </cell>
          <cell r="C1911" t="str">
            <v>QL150/1</v>
          </cell>
          <cell r="D1911" t="str">
            <v>QL150</v>
          </cell>
          <cell r="E1911" t="str">
            <v>QL Induction, (1) 150W lamp</v>
          </cell>
          <cell r="F1911" t="str">
            <v>Generator</v>
          </cell>
          <cell r="G1911">
            <v>1</v>
          </cell>
          <cell r="H1911">
            <v>150</v>
          </cell>
          <cell r="I1911">
            <v>150</v>
          </cell>
        </row>
        <row r="1912">
          <cell r="A1912" t="str">
            <v>Induction1165Generator</v>
          </cell>
          <cell r="B1912" t="str">
            <v>Induction</v>
          </cell>
          <cell r="C1912" t="str">
            <v>QL165/1</v>
          </cell>
          <cell r="D1912" t="str">
            <v>QL165</v>
          </cell>
          <cell r="E1912" t="str">
            <v>QL Induction, (1) 165W lamp</v>
          </cell>
          <cell r="F1912" t="str">
            <v>Generator</v>
          </cell>
          <cell r="G1912">
            <v>1</v>
          </cell>
          <cell r="H1912">
            <v>165</v>
          </cell>
          <cell r="I1912">
            <v>165</v>
          </cell>
        </row>
        <row r="1913">
          <cell r="A1913" t="str">
            <v>Induction1166Generator</v>
          </cell>
          <cell r="B1913" t="str">
            <v>Induction</v>
          </cell>
          <cell r="C1913" t="str">
            <v>QL166/1</v>
          </cell>
          <cell r="D1913" t="str">
            <v>QL166</v>
          </cell>
          <cell r="E1913" t="str">
            <v>QL Induction, (1) 166W lamp</v>
          </cell>
          <cell r="F1913" t="str">
            <v>Generator</v>
          </cell>
          <cell r="G1913">
            <v>1</v>
          </cell>
          <cell r="H1913">
            <v>166</v>
          </cell>
          <cell r="I1913">
            <v>166</v>
          </cell>
        </row>
        <row r="1914">
          <cell r="A1914" t="str">
            <v>Induction1200Generator</v>
          </cell>
          <cell r="B1914" t="str">
            <v>Induction</v>
          </cell>
          <cell r="C1914" t="str">
            <v>QL200/1</v>
          </cell>
          <cell r="D1914" t="str">
            <v>QL200</v>
          </cell>
          <cell r="E1914" t="str">
            <v>QL Induction, (1) 200W lamp</v>
          </cell>
          <cell r="F1914" t="str">
            <v>Generator</v>
          </cell>
          <cell r="G1914">
            <v>1</v>
          </cell>
          <cell r="H1914">
            <v>200</v>
          </cell>
          <cell r="I1914">
            <v>200</v>
          </cell>
        </row>
        <row r="1915">
          <cell r="A1915" t="str">
            <v>Induction1205Generator</v>
          </cell>
          <cell r="B1915" t="str">
            <v>Induction</v>
          </cell>
          <cell r="C1915" t="str">
            <v>QL205/1</v>
          </cell>
          <cell r="D1915" t="str">
            <v>QL205</v>
          </cell>
          <cell r="E1915" t="str">
            <v>QL Induction, (1) 205W lamp</v>
          </cell>
          <cell r="F1915" t="str">
            <v>Generator</v>
          </cell>
          <cell r="G1915">
            <v>1</v>
          </cell>
          <cell r="H1915">
            <v>205</v>
          </cell>
          <cell r="I1915">
            <v>205</v>
          </cell>
        </row>
        <row r="1916">
          <cell r="A1916" t="str">
            <v>Induction1250Generator</v>
          </cell>
          <cell r="B1916" t="str">
            <v>Induction</v>
          </cell>
          <cell r="C1916" t="str">
            <v>QL250/1</v>
          </cell>
          <cell r="D1916" t="str">
            <v>QL250</v>
          </cell>
          <cell r="E1916" t="str">
            <v>QL Induction, (1) 250W lamp</v>
          </cell>
          <cell r="F1916" t="str">
            <v>Generator</v>
          </cell>
          <cell r="G1916">
            <v>1</v>
          </cell>
          <cell r="H1916">
            <v>250</v>
          </cell>
          <cell r="I1916">
            <v>250</v>
          </cell>
        </row>
        <row r="1917">
          <cell r="A1917" t="str">
            <v>Induction1286Generator</v>
          </cell>
          <cell r="B1917" t="str">
            <v>Induction</v>
          </cell>
          <cell r="C1917" t="str">
            <v>QL286/1</v>
          </cell>
          <cell r="D1917" t="str">
            <v>QL286</v>
          </cell>
          <cell r="E1917" t="str">
            <v>QL Induction, (1) 286W lamp</v>
          </cell>
          <cell r="F1917" t="str">
            <v>Generator</v>
          </cell>
          <cell r="G1917">
            <v>1</v>
          </cell>
          <cell r="H1917">
            <v>286</v>
          </cell>
          <cell r="I1917">
            <v>286</v>
          </cell>
        </row>
        <row r="1918">
          <cell r="A1918" t="str">
            <v>Induction1300Generator</v>
          </cell>
          <cell r="B1918" t="str">
            <v>Induction</v>
          </cell>
          <cell r="C1918" t="str">
            <v>QL300/1</v>
          </cell>
          <cell r="D1918" t="str">
            <v>QL300</v>
          </cell>
          <cell r="E1918" t="str">
            <v>QL Induction, (1) 300W lamp</v>
          </cell>
          <cell r="F1918" t="str">
            <v>Generator</v>
          </cell>
          <cell r="G1918">
            <v>1</v>
          </cell>
          <cell r="H1918">
            <v>300</v>
          </cell>
          <cell r="I1918">
            <v>300</v>
          </cell>
        </row>
        <row r="1919">
          <cell r="A1919" t="str">
            <v>Induction140Generator</v>
          </cell>
          <cell r="B1919" t="str">
            <v>Induction</v>
          </cell>
          <cell r="C1919" t="str">
            <v>QL40/1</v>
          </cell>
          <cell r="D1919" t="str">
            <v>QL40</v>
          </cell>
          <cell r="E1919" t="str">
            <v>QL Induction, (1) 40W lamp</v>
          </cell>
          <cell r="F1919" t="str">
            <v>Generator</v>
          </cell>
          <cell r="G1919">
            <v>1</v>
          </cell>
          <cell r="H1919">
            <v>40</v>
          </cell>
          <cell r="I1919">
            <v>45</v>
          </cell>
        </row>
        <row r="1920">
          <cell r="A1920" t="str">
            <v>Induction1400Generator</v>
          </cell>
          <cell r="B1920" t="str">
            <v>Induction</v>
          </cell>
          <cell r="C1920" t="str">
            <v>QL400/1</v>
          </cell>
          <cell r="D1920" t="str">
            <v>QL400</v>
          </cell>
          <cell r="E1920" t="str">
            <v>QL Induction, (1) 400W lamp</v>
          </cell>
          <cell r="F1920" t="str">
            <v>Generator</v>
          </cell>
          <cell r="G1920">
            <v>1</v>
          </cell>
          <cell r="H1920">
            <v>400</v>
          </cell>
          <cell r="I1920">
            <v>400</v>
          </cell>
        </row>
        <row r="1921">
          <cell r="A1921" t="str">
            <v>Induction150Generator</v>
          </cell>
          <cell r="B1921" t="str">
            <v>Induction</v>
          </cell>
          <cell r="C1921" t="str">
            <v>QL50/1</v>
          </cell>
          <cell r="D1921" t="str">
            <v>QL50</v>
          </cell>
          <cell r="E1921" t="str">
            <v>QL Induction, (1) 50W lamp</v>
          </cell>
          <cell r="F1921" t="str">
            <v>Generator</v>
          </cell>
          <cell r="G1921">
            <v>1</v>
          </cell>
          <cell r="H1921">
            <v>50</v>
          </cell>
          <cell r="I1921">
            <v>50</v>
          </cell>
        </row>
        <row r="1922">
          <cell r="A1922" t="str">
            <v>Induction155Generator</v>
          </cell>
          <cell r="B1922" t="str">
            <v>Induction</v>
          </cell>
          <cell r="C1922" t="str">
            <v>QL55/1</v>
          </cell>
          <cell r="D1922" t="str">
            <v>QL55</v>
          </cell>
          <cell r="E1922" t="str">
            <v>QL Induction, (1) 55W lamp</v>
          </cell>
          <cell r="F1922" t="str">
            <v>Generator</v>
          </cell>
          <cell r="G1922">
            <v>1</v>
          </cell>
          <cell r="H1922">
            <v>55</v>
          </cell>
          <cell r="I1922">
            <v>55</v>
          </cell>
        </row>
        <row r="1923">
          <cell r="A1923" t="str">
            <v>Induction159Generator</v>
          </cell>
          <cell r="B1923" t="str">
            <v>Induction</v>
          </cell>
          <cell r="C1923" t="str">
            <v>QL59/1</v>
          </cell>
          <cell r="D1923" t="str">
            <v>QL59</v>
          </cell>
          <cell r="E1923" t="str">
            <v>QL Induction, (1) 59W lamp</v>
          </cell>
          <cell r="F1923" t="str">
            <v>Generator</v>
          </cell>
          <cell r="G1923">
            <v>1</v>
          </cell>
          <cell r="H1923">
            <v>59</v>
          </cell>
          <cell r="I1923">
            <v>59</v>
          </cell>
        </row>
        <row r="1924">
          <cell r="A1924" t="str">
            <v>Induction170Generator</v>
          </cell>
          <cell r="B1924" t="str">
            <v>Induction</v>
          </cell>
          <cell r="C1924" t="str">
            <v>QL70/1</v>
          </cell>
          <cell r="D1924" t="str">
            <v>QL70</v>
          </cell>
          <cell r="E1924" t="str">
            <v>QL Induction, (1) 70W lamp</v>
          </cell>
          <cell r="F1924" t="str">
            <v>Generator</v>
          </cell>
          <cell r="G1924">
            <v>1</v>
          </cell>
          <cell r="H1924">
            <v>70</v>
          </cell>
          <cell r="I1924">
            <v>70</v>
          </cell>
        </row>
        <row r="1925">
          <cell r="A1925" t="str">
            <v>Induction180Generator</v>
          </cell>
          <cell r="B1925" t="str">
            <v>Induction</v>
          </cell>
          <cell r="C1925" t="str">
            <v>QL80/1</v>
          </cell>
          <cell r="D1925" t="str">
            <v>QL80</v>
          </cell>
          <cell r="E1925" t="str">
            <v>QL Induction, (1) 80W lamp</v>
          </cell>
          <cell r="F1925" t="str">
            <v>Generator</v>
          </cell>
          <cell r="G1925">
            <v>1</v>
          </cell>
          <cell r="H1925">
            <v>80</v>
          </cell>
          <cell r="I1925">
            <v>80</v>
          </cell>
        </row>
        <row r="1926">
          <cell r="A1926" t="str">
            <v>Induction185Generator</v>
          </cell>
          <cell r="B1926" t="str">
            <v>Induction</v>
          </cell>
          <cell r="C1926" t="str">
            <v>QL85/1</v>
          </cell>
          <cell r="D1926" t="str">
            <v>QL85</v>
          </cell>
          <cell r="E1926" t="str">
            <v>QL Induction, (1) 85W lamp</v>
          </cell>
          <cell r="F1926" t="str">
            <v>Generator</v>
          </cell>
          <cell r="G1926">
            <v>1</v>
          </cell>
          <cell r="H1926">
            <v>85</v>
          </cell>
          <cell r="I1926">
            <v>85</v>
          </cell>
        </row>
      </sheetData>
      <sheetData sheetId="15"/>
      <sheetData sheetId="16"/>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DB13560-C6B5-405C-BD5A-35677C07D3D4}" name="Table57" displayName="Table57" ref="B6:G57" totalsRowShown="0" headerRowDxfId="52" dataDxfId="51" tableBorderDxfId="50">
  <tableColumns count="6">
    <tableColumn id="1" xr3:uid="{BFF3910B-ED1A-4229-8493-E4999A4ECF79}" name="Fixture Type as Shown on Lighting Plan" dataDxfId="49"/>
    <tableColumn id="2" xr3:uid="{8BAF82A2-73F0-47CA-9CBC-58100331F43A}" name="Fixture Manufacturer" dataDxfId="48"/>
    <tableColumn id="7" xr3:uid="{0F2B723F-438F-4B69-8148-7A2AA1EB6FD7}" name="Fixture Model Number" dataDxfId="47"/>
    <tableColumn id="3" xr3:uid="{71FF599C-D762-439B-8AD3-FD0E0BD6A456}" name="Wattage per Fixture" dataDxfId="46"/>
    <tableColumn id="4" xr3:uid="{D93A5BB8-4EB1-40A1-9E0D-DA1DB5865296}" name="Qualified Listing (select from list)" dataDxfId="45"/>
    <tableColumn id="5" xr3:uid="{4C102816-9A8C-428B-BFF5-8A54486BB0E4}" name="DLC or Energy Star Product ID" dataDxfId="44"/>
  </tableColumns>
  <tableStyleInfo name="TableStyleMedium1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2E65C1A-8250-4FCF-964F-CB327C3B9208}" name="Table5049" displayName="Table5049" ref="A1:D1085" totalsRowShown="0" dataDxfId="43" headerRowCellStyle="Normal 6" dataCellStyle="Normal 6">
  <autoFilter ref="A1:D1085" xr:uid="{DCF49263-22F2-4134-AD49-51F44A8BD832}"/>
  <sortState xmlns:xlrd2="http://schemas.microsoft.com/office/spreadsheetml/2017/richdata2" ref="A2:D1085">
    <sortCondition ref="A26:A1105"/>
  </sortState>
  <tableColumns count="4">
    <tableColumn id="1" xr3:uid="{3C79DE4E-D703-4F3D-AB1E-7A6317883459}" name="Zip" dataDxfId="42" dataCellStyle="Normal 6"/>
    <tableColumn id="3" xr3:uid="{C807FAAD-7E3B-4913-BC37-A42FEC3D02E4}" name="City" dataDxfId="41" dataCellStyle="Normal 6"/>
    <tableColumn id="4" xr3:uid="{299035C6-57D0-4899-8320-7455C4924EDD}" name="County" dataDxfId="40" dataCellStyle="Normal 6"/>
    <tableColumn id="8" xr3:uid="{6B4B6506-CEC6-407B-9D55-ACB38DD17DC2}" name="TRM Weather Cities" dataDxfId="39" dataCellStyle="Normal 6"/>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7000000}" name="Table39" displayName="Table39" ref="F1:F51" totalsRowShown="0" headerRowDxfId="38" dataDxfId="37">
  <autoFilter ref="F1:F51" xr:uid="{00000000-0009-0000-0100-000027000000}"/>
  <tableColumns count="1">
    <tableColumn id="1" xr3:uid="{00000000-0010-0000-2700-000001000000}" name="States" dataDxfId="36"/>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C1765E-4E92-4A91-910E-0BBBC96B7825}" name="Table1" displayName="Table1" ref="A1:E130" totalsRowShown="0" headerRowDxfId="35">
  <autoFilter ref="A1:E130" xr:uid="{37C1765E-4E92-4A91-910E-0BBBC96B7825}"/>
  <tableColumns count="5">
    <tableColumn id="1" xr3:uid="{96892549-768C-4928-B55F-C07BFDCC8C44}" name="CODE_METHOD"/>
    <tableColumn id="2" xr3:uid="{7BF89BE3-D988-43AD-BD07-840F657D79C2}" name="SPACE_TYPE"/>
    <tableColumn id="3" xr3:uid="{DD1D7C12-DF5C-4CEC-B60A-DC666E30CA95}" name="2020 ECCCNYS (der. IECC 2018)" dataDxfId="34"/>
    <tableColumn id="4" xr3:uid="{46B9B399-A461-48C2-BD95-D7663E5CB93E}" name="IECC 2015"/>
    <tableColumn id="5" xr3:uid="{A49C7574-38F8-46C5-91BC-B428AE3D0894}" name="Hours"/>
  </tableColumns>
  <tableStyleInfo name="TableStyleMedium1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33FEB98-3FF5-494C-8C64-EFDC382BF1B1}" name="Table3" displayName="Table3" ref="H1:H9" totalsRowShown="0" headerRowDxfId="33">
  <autoFilter ref="H1:H9" xr:uid="{833FEB98-3FF5-494C-8C64-EFDC382BF1B1}"/>
  <tableColumns count="1">
    <tableColumn id="1" xr3:uid="{1D069A5F-C762-4BFE-961D-65EE1CE76F84}" name="HVACList"/>
  </tableColumns>
  <tableStyleInfo name="TableStyleMedium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B402D78-4689-4CEE-97BF-78B45B03F6D6}" name="Table5" displayName="Table5" ref="A1:F64" totalsRowShown="0">
  <autoFilter ref="A1:F64" xr:uid="{9B402D78-4689-4CEE-97BF-78B45B03F6D6}"/>
  <tableColumns count="6">
    <tableColumn id="1" xr3:uid="{47993E66-F3C6-439D-8954-CECC7D744041}" name="City &amp; HVAC"/>
    <tableColumn id="2" xr3:uid="{76F36C10-51B8-41A6-A12E-9AE90D1B858B}" name="City "/>
    <tableColumn id="3" xr3:uid="{66CE906A-F30D-4BFE-A7CE-15C2F101DA0E}" name="HVAC System"/>
    <tableColumn id="4" xr3:uid="{BADC7F57-E809-4DA6-BBD6-3FA706F61070}" name="HVACc"/>
    <tableColumn id="5" xr3:uid="{534956BE-8153-4C63-B97C-9C6EC8CC5AA5}" name="HVACd"/>
    <tableColumn id="6" xr3:uid="{98526191-BFB7-4D84-8716-D801B7E58010}" name="HVACff"/>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2E9287A-FB64-4E65-8524-300D17EB9B9B}" name="Table7" displayName="Table7" ref="A1:D62" totalsRowShown="0">
  <autoFilter ref="A1:D62" xr:uid="{52E9287A-FB64-4E65-8524-300D17EB9B9B}"/>
  <tableColumns count="4">
    <tableColumn id="1" xr3:uid="{020AB7CC-B013-4034-8799-89EB8254B4C5}" name="Facility Type" dataDxfId="32"/>
    <tableColumn id="3" xr3:uid="{5F28C360-0FBB-4EF2-A935-CE7227A30D97}" name="Lighting Hours (hrs/yr)" dataDxfId="31"/>
    <tableColumn id="5" xr3:uid="{EF89CA55-19A8-430B-B380-470E08EFE9D7}" name="CF" dataDxfId="30"/>
    <tableColumn id="4" xr3:uid="{8F1C1A30-B534-4C92-865A-0D9D77A41DB4}" name="Whole Bldg Spc Type"/>
  </tableColumns>
  <tableStyleInfo name="TableStyleMedium5" showFirstColumn="0" showLastColumn="0" showRowStripes="1" showColumnStripes="0"/>
</table>
</file>

<file path=xl/theme/theme1.xml><?xml version="1.0" encoding="utf-8"?>
<a:theme xmlns:a="http://schemas.openxmlformats.org/drawingml/2006/main" name="Wisp">
  <a:themeElements>
    <a:clrScheme name="National Grid">
      <a:dk1>
        <a:sysClr val="windowText" lastClr="000000"/>
      </a:dk1>
      <a:lt1>
        <a:sysClr val="window" lastClr="FFFFFF"/>
      </a:lt1>
      <a:dk2>
        <a:srgbClr val="55555A"/>
      </a:dk2>
      <a:lt2>
        <a:srgbClr val="F0F0F0"/>
      </a:lt2>
      <a:accent1>
        <a:srgbClr val="00148C"/>
      </a:accent1>
      <a:accent2>
        <a:srgbClr val="00BEB4"/>
      </a:accent2>
      <a:accent3>
        <a:srgbClr val="FA4616"/>
      </a:accent3>
      <a:accent4>
        <a:srgbClr val="0073CD"/>
      </a:accent4>
      <a:accent5>
        <a:srgbClr val="C800A1"/>
      </a:accent5>
      <a:accent6>
        <a:srgbClr val="FADC00"/>
      </a:accent6>
      <a:hlink>
        <a:srgbClr val="3CE12D"/>
      </a:hlink>
      <a:folHlink>
        <a:srgbClr val="00AFF0"/>
      </a:folHlink>
    </a:clrScheme>
    <a:fontScheme name="Wisp">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Wisp">
      <a:fillStyleLst>
        <a:solidFill>
          <a:schemeClr val="phClr"/>
        </a:solidFill>
        <a:solidFill>
          <a:schemeClr val="phClr">
            <a:tint val="70000"/>
            <a:lumMod val="104000"/>
          </a:schemeClr>
        </a:solidFill>
        <a:gradFill rotWithShape="1">
          <a:gsLst>
            <a:gs pos="0">
              <a:schemeClr val="phClr">
                <a:tint val="96000"/>
                <a:lumMod val="104000"/>
              </a:schemeClr>
            </a:gs>
            <a:gs pos="100000">
              <a:schemeClr val="phClr">
                <a:shade val="98000"/>
                <a:lumMod val="94000"/>
              </a:schemeClr>
            </a:gs>
          </a:gsLst>
          <a:lin ang="5400000" scaled="0"/>
        </a:gradFill>
      </a:fillStyleLst>
      <a:lnStyleLst>
        <a:ln w="9525" cap="rnd" cmpd="sng" algn="ctr">
          <a:solidFill>
            <a:schemeClr val="phClr">
              <a:shade val="90000"/>
            </a:schemeClr>
          </a:solidFill>
          <a:prstDash val="solid"/>
        </a:ln>
        <a:ln w="15875" cap="rnd" cmpd="sng" algn="ctr">
          <a:solidFill>
            <a:schemeClr val="phClr"/>
          </a:solidFill>
          <a:prstDash val="solid"/>
        </a:ln>
        <a:ln w="22225" cap="rnd" cmpd="sng" algn="ctr">
          <a:solidFill>
            <a:schemeClr val="phClr"/>
          </a:solidFill>
          <a:prstDash val="solid"/>
        </a:ln>
      </a:lnStyleLst>
      <a:effectStyleLst>
        <a:effectStyle>
          <a:effectLst/>
        </a:effectStyle>
        <a:effectStyle>
          <a:effectLst>
            <a:outerShdw blurRad="38100" dist="25400" dir="5400000" rotWithShape="0">
              <a:srgbClr val="000000">
                <a:alpha val="25000"/>
              </a:srgbClr>
            </a:outerShdw>
          </a:effectLst>
        </a:effectStyle>
        <a:effectStyle>
          <a:effectLst>
            <a:outerShdw blurRad="50800" dist="38100" dir="5400000" rotWithShape="0">
              <a:srgbClr val="000000">
                <a:alpha val="60000"/>
              </a:srgbClr>
            </a:outerShdw>
          </a:effectLst>
        </a:effectStyle>
      </a:effectStyleLst>
      <a:bgFillStyleLst>
        <a:solidFill>
          <a:schemeClr val="phClr"/>
        </a:solidFill>
        <a:gradFill rotWithShape="1">
          <a:gsLst>
            <a:gs pos="0">
              <a:schemeClr val="phClr">
                <a:tint val="90000"/>
                <a:lumMod val="120000"/>
              </a:schemeClr>
            </a:gs>
            <a:gs pos="100000">
              <a:schemeClr val="phClr">
                <a:shade val="98000"/>
                <a:satMod val="120000"/>
                <a:lumMod val="98000"/>
              </a:schemeClr>
            </a:gs>
          </a:gsLst>
          <a:lin ang="5400000" scaled="0"/>
        </a:gradFill>
        <a:gradFill rotWithShape="1">
          <a:gsLst>
            <a:gs pos="0">
              <a:schemeClr val="phClr">
                <a:tint val="90000"/>
                <a:satMod val="92000"/>
                <a:lumMod val="120000"/>
              </a:schemeClr>
            </a:gs>
            <a:gs pos="100000">
              <a:schemeClr val="phClr">
                <a:shade val="98000"/>
                <a:satMod val="120000"/>
                <a:lumMod val="98000"/>
              </a:schemeClr>
            </a:gs>
          </a:gsLst>
          <a:path path="circle">
            <a:fillToRect l="50000" t="50000" r="100000" b="100000"/>
          </a:path>
        </a:gradFill>
      </a:bgFillStyleLst>
    </a:fmtScheme>
  </a:themeElements>
  <a:objectDefaults/>
  <a:extraClrSchemeLst/>
  <a:extLst>
    <a:ext uri="{05A4C25C-085E-4340-85A3-A5531E510DB2}">
      <thm15:themeFamily xmlns:thm15="http://schemas.microsoft.com/office/thememl/2012/main" name="Wisp" id="{7CB32D59-10C0-40DD-B7BD-2E94284A981C}" vid="{24B1A44C-C006-48B2-A4D7-E5549B3D8CD4}"/>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7.vml"/><Relationship Id="rId7" Type="http://schemas.openxmlformats.org/officeDocument/2006/relationships/ctrlProp" Target="../ctrlProps/ctrlProp4.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vmlDrawing" Target="../drawings/vmlDrawing8.v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3.xml"/><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 Type="http://schemas.openxmlformats.org/officeDocument/2006/relationships/vmlDrawing" Target="../drawings/vmlDrawing9.vml"/><Relationship Id="rId21" Type="http://schemas.openxmlformats.org/officeDocument/2006/relationships/ctrlProp" Target="../ctrlProps/ctrlProp26.xml"/><Relationship Id="rId34" Type="http://schemas.openxmlformats.org/officeDocument/2006/relationships/ctrlProp" Target="../ctrlProps/ctrlProp39.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2" Type="http://schemas.openxmlformats.org/officeDocument/2006/relationships/drawing" Target="../drawings/drawing8.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1" Type="http://schemas.openxmlformats.org/officeDocument/2006/relationships/printerSettings" Target="../printerSettings/printerSettings12.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3CE12D"/>
  </sheetPr>
  <dimension ref="A1:K89"/>
  <sheetViews>
    <sheetView showGridLines="0" zoomScale="115" zoomScaleNormal="115" zoomScaleSheetLayoutView="100" workbookViewId="0">
      <selection activeCell="K85" sqref="K85"/>
    </sheetView>
  </sheetViews>
  <sheetFormatPr defaultRowHeight="12.5"/>
  <cols>
    <col min="1" max="1" width="12.453125" customWidth="1"/>
    <col min="2" max="2" width="9.1796875" customWidth="1"/>
    <col min="11" max="11" width="12.54296875" customWidth="1"/>
  </cols>
  <sheetData>
    <row r="1" spans="1:11" ht="24" customHeight="1">
      <c r="A1" s="99"/>
      <c r="B1" s="99"/>
      <c r="C1" s="99"/>
      <c r="D1" s="99"/>
      <c r="E1" s="99"/>
      <c r="F1" s="99"/>
      <c r="G1" s="99"/>
      <c r="H1" s="99"/>
      <c r="I1" s="99"/>
      <c r="J1" s="99"/>
      <c r="K1" s="99"/>
    </row>
    <row r="2" spans="1:11" ht="17.5">
      <c r="A2" s="102" t="s">
        <v>1422</v>
      </c>
      <c r="B2" s="101"/>
      <c r="C2" s="101"/>
      <c r="D2" s="101"/>
      <c r="E2" s="101"/>
      <c r="F2" s="101"/>
      <c r="G2" s="101"/>
      <c r="H2" s="101"/>
      <c r="I2" s="99"/>
      <c r="J2" s="99"/>
      <c r="K2" s="99"/>
    </row>
    <row r="3" spans="1:11" ht="23">
      <c r="A3" s="100" t="s">
        <v>1399</v>
      </c>
      <c r="B3" s="101"/>
      <c r="C3" s="101"/>
      <c r="D3" s="101"/>
      <c r="E3" s="101"/>
      <c r="F3" s="101"/>
      <c r="G3" s="101"/>
      <c r="H3" s="101"/>
      <c r="I3" s="99"/>
      <c r="J3" s="99"/>
      <c r="K3" s="99"/>
    </row>
    <row r="4" spans="1:11" ht="18" customHeight="1">
      <c r="A4" s="99"/>
      <c r="B4" s="99"/>
      <c r="C4" s="99"/>
      <c r="D4" s="99"/>
      <c r="E4" s="99"/>
      <c r="F4" s="99"/>
      <c r="G4" s="99"/>
      <c r="H4" s="99"/>
      <c r="I4" s="99"/>
      <c r="J4" s="99"/>
      <c r="K4" s="99"/>
    </row>
    <row r="5" spans="1:11" ht="8.25" customHeight="1"/>
    <row r="6" spans="1:11" ht="79" customHeight="1">
      <c r="A6" s="562" t="s">
        <v>1425</v>
      </c>
      <c r="B6" s="562"/>
      <c r="C6" s="562"/>
      <c r="D6" s="562"/>
      <c r="E6" s="562"/>
      <c r="F6" s="562"/>
      <c r="G6" s="562"/>
      <c r="H6" s="562"/>
      <c r="I6" s="562"/>
      <c r="J6" s="562"/>
      <c r="K6" s="562"/>
    </row>
    <row r="7" spans="1:11" ht="13">
      <c r="A7" s="46"/>
    </row>
    <row r="8" spans="1:11" ht="16">
      <c r="A8" s="47" t="s">
        <v>96</v>
      </c>
    </row>
    <row r="9" spans="1:11" ht="39" customHeight="1">
      <c r="A9" s="564" t="s">
        <v>1426</v>
      </c>
      <c r="B9" s="564"/>
      <c r="C9" s="564"/>
      <c r="D9" s="564"/>
      <c r="E9" s="564"/>
      <c r="F9" s="564"/>
      <c r="G9" s="564"/>
      <c r="H9" s="564"/>
      <c r="I9" s="564"/>
      <c r="J9" s="564"/>
      <c r="K9" s="564"/>
    </row>
    <row r="10" spans="1:11" ht="8.25" customHeight="1">
      <c r="A10" s="49"/>
    </row>
    <row r="11" spans="1:11">
      <c r="A11" s="48" t="s">
        <v>97</v>
      </c>
    </row>
    <row r="12" spans="1:11" ht="15.5">
      <c r="A12" s="50" t="s">
        <v>1368</v>
      </c>
    </row>
    <row r="13" spans="1:11" ht="15.65" customHeight="1">
      <c r="A13" s="563" t="s">
        <v>1105</v>
      </c>
      <c r="B13" s="563"/>
      <c r="C13" s="563"/>
      <c r="D13" s="563"/>
      <c r="E13" s="563"/>
      <c r="F13" s="563"/>
      <c r="G13" s="563"/>
      <c r="H13" s="563"/>
      <c r="I13" s="563"/>
      <c r="J13" s="563"/>
      <c r="K13" s="563"/>
    </row>
    <row r="14" spans="1:11" ht="38.5" customHeight="1">
      <c r="A14" s="558" t="s">
        <v>1391</v>
      </c>
      <c r="B14" s="558"/>
      <c r="C14" s="558"/>
      <c r="D14" s="558"/>
      <c r="E14" s="558"/>
      <c r="F14" s="558"/>
      <c r="G14" s="558"/>
      <c r="H14" s="558"/>
      <c r="I14" s="558"/>
      <c r="J14" s="558"/>
      <c r="K14" s="558"/>
    </row>
    <row r="15" spans="1:11" ht="15.5">
      <c r="A15" s="233" t="s">
        <v>1369</v>
      </c>
    </row>
    <row r="16" spans="1:11" ht="15.5">
      <c r="A16" s="233" t="s">
        <v>1370</v>
      </c>
    </row>
    <row r="17" spans="1:11" ht="26.15" customHeight="1">
      <c r="A17" s="565" t="s">
        <v>1371</v>
      </c>
      <c r="B17" s="565"/>
      <c r="C17" s="565"/>
      <c r="D17" s="565"/>
      <c r="E17" s="565"/>
      <c r="F17" s="565"/>
      <c r="G17" s="565"/>
      <c r="H17" s="565"/>
      <c r="I17" s="565"/>
      <c r="J17" s="565"/>
      <c r="K17" s="565"/>
    </row>
    <row r="18" spans="1:11" ht="15.5">
      <c r="A18" s="233" t="s">
        <v>1372</v>
      </c>
    </row>
    <row r="19" spans="1:11" ht="15.65" customHeight="1">
      <c r="A19" s="563" t="s">
        <v>1373</v>
      </c>
      <c r="B19" s="563"/>
      <c r="C19" s="563"/>
      <c r="D19" s="563"/>
      <c r="E19" s="563"/>
      <c r="F19" s="563"/>
      <c r="G19" s="563"/>
      <c r="H19" s="563"/>
      <c r="I19" s="563"/>
      <c r="J19" s="563"/>
      <c r="K19" s="563"/>
    </row>
    <row r="20" spans="1:11" ht="15.65" customHeight="1">
      <c r="A20" s="563" t="s">
        <v>1509</v>
      </c>
      <c r="B20" s="563"/>
      <c r="C20" s="563"/>
      <c r="D20" s="563"/>
      <c r="E20" s="563"/>
      <c r="F20" s="563"/>
      <c r="G20" s="563"/>
      <c r="H20" s="563"/>
      <c r="I20" s="563"/>
      <c r="J20" s="563"/>
      <c r="K20" s="563"/>
    </row>
    <row r="21" spans="1:11" ht="15.65" customHeight="1">
      <c r="A21" s="559" t="s">
        <v>1512</v>
      </c>
      <c r="B21" s="559"/>
      <c r="C21" s="559"/>
      <c r="D21" s="559"/>
      <c r="E21" s="559"/>
      <c r="F21" s="559"/>
      <c r="G21" s="559"/>
      <c r="H21" s="559"/>
      <c r="I21" s="559"/>
      <c r="J21" s="559"/>
      <c r="K21" s="559"/>
    </row>
    <row r="22" spans="1:11" ht="15.65" customHeight="1">
      <c r="A22" s="559" t="s">
        <v>1513</v>
      </c>
      <c r="B22" s="559"/>
      <c r="C22" s="559"/>
      <c r="D22" s="559"/>
      <c r="E22" s="559"/>
      <c r="F22" s="559"/>
      <c r="G22" s="559"/>
      <c r="H22" s="559"/>
      <c r="I22" s="559"/>
      <c r="J22" s="559"/>
      <c r="K22" s="559"/>
    </row>
    <row r="23" spans="1:11" ht="26" customHeight="1">
      <c r="A23" s="560" t="s">
        <v>1515</v>
      </c>
      <c r="B23" s="560"/>
      <c r="C23" s="560"/>
      <c r="D23" s="560"/>
      <c r="E23" s="560"/>
      <c r="F23" s="560"/>
      <c r="G23" s="560"/>
      <c r="H23" s="560"/>
      <c r="I23" s="560"/>
      <c r="J23" s="560"/>
      <c r="K23" s="560"/>
    </row>
    <row r="24" spans="1:11" ht="15.65" customHeight="1">
      <c r="A24" s="559" t="s">
        <v>1510</v>
      </c>
      <c r="B24" s="559"/>
      <c r="C24" s="559"/>
      <c r="D24" s="559"/>
      <c r="E24" s="559"/>
      <c r="F24" s="559"/>
      <c r="G24" s="559"/>
      <c r="H24" s="559"/>
      <c r="I24" s="559"/>
      <c r="J24" s="559"/>
      <c r="K24" s="559"/>
    </row>
    <row r="25" spans="1:11" ht="15.65" customHeight="1">
      <c r="A25" s="559" t="s">
        <v>1511</v>
      </c>
      <c r="B25" s="559"/>
      <c r="C25" s="559"/>
      <c r="D25" s="559"/>
      <c r="E25" s="559"/>
      <c r="F25" s="559"/>
      <c r="G25" s="559"/>
      <c r="H25" s="559"/>
      <c r="I25" s="559"/>
      <c r="J25" s="559"/>
      <c r="K25" s="559"/>
    </row>
    <row r="26" spans="1:11" ht="8.25" customHeight="1"/>
    <row r="27" spans="1:11">
      <c r="A27" s="234" t="s">
        <v>1378</v>
      </c>
    </row>
    <row r="28" spans="1:11" ht="15.5">
      <c r="A28" s="51" t="s">
        <v>1392</v>
      </c>
    </row>
    <row r="29" spans="1:11" ht="15.5">
      <c r="A29" s="51" t="s">
        <v>1385</v>
      </c>
    </row>
    <row r="30" spans="1:11" ht="26.5" customHeight="1">
      <c r="A30" s="558" t="s">
        <v>1428</v>
      </c>
      <c r="B30" s="558"/>
      <c r="C30" s="558"/>
      <c r="D30" s="558"/>
      <c r="E30" s="558"/>
      <c r="F30" s="558"/>
      <c r="G30" s="558"/>
      <c r="H30" s="558"/>
      <c r="I30" s="558"/>
      <c r="J30" s="558"/>
      <c r="K30" s="558"/>
    </row>
    <row r="31" spans="1:11" ht="15.5">
      <c r="A31" s="233" t="s">
        <v>1383</v>
      </c>
    </row>
    <row r="32" spans="1:11" ht="15.5">
      <c r="A32" s="233" t="s">
        <v>1379</v>
      </c>
    </row>
    <row r="33" spans="1:11" ht="15.5">
      <c r="A33" s="233" t="s">
        <v>1380</v>
      </c>
    </row>
    <row r="34" spans="1:11" ht="15.5">
      <c r="A34" s="233" t="s">
        <v>1382</v>
      </c>
    </row>
    <row r="35" spans="1:11" ht="15.5">
      <c r="A35" s="233" t="s">
        <v>1381</v>
      </c>
    </row>
    <row r="36" spans="1:11" ht="15.5">
      <c r="A36" s="233" t="s">
        <v>1384</v>
      </c>
    </row>
    <row r="37" spans="1:11" ht="36" customHeight="1">
      <c r="A37" s="558" t="s">
        <v>1507</v>
      </c>
      <c r="B37" s="558"/>
      <c r="C37" s="558"/>
      <c r="D37" s="558"/>
      <c r="E37" s="558"/>
      <c r="F37" s="558"/>
      <c r="G37" s="558"/>
      <c r="H37" s="558"/>
      <c r="I37" s="558"/>
      <c r="J37" s="558"/>
      <c r="K37" s="558"/>
    </row>
    <row r="38" spans="1:11" ht="15.5" customHeight="1">
      <c r="A38" s="233" t="s">
        <v>1495</v>
      </c>
      <c r="B38" s="95"/>
      <c r="C38" s="95"/>
      <c r="D38" s="95"/>
      <c r="E38" s="95"/>
      <c r="F38" s="95"/>
      <c r="G38" s="95"/>
      <c r="H38" s="95"/>
      <c r="I38" s="95"/>
      <c r="J38" s="95"/>
      <c r="K38" s="95"/>
    </row>
    <row r="39" spans="1:11" ht="15.5" customHeight="1">
      <c r="A39" s="233" t="s">
        <v>1496</v>
      </c>
      <c r="B39" s="95"/>
      <c r="C39" s="95"/>
      <c r="D39" s="95"/>
      <c r="E39" s="95"/>
      <c r="F39" s="95"/>
      <c r="G39" s="95"/>
      <c r="H39" s="95"/>
      <c r="I39" s="95"/>
      <c r="J39" s="95"/>
      <c r="K39" s="95"/>
    </row>
    <row r="40" spans="1:11" ht="15.5" customHeight="1">
      <c r="A40" s="233" t="s">
        <v>1497</v>
      </c>
      <c r="B40" s="95"/>
      <c r="C40" s="95"/>
      <c r="D40" s="95"/>
      <c r="E40" s="95"/>
      <c r="F40" s="95"/>
      <c r="G40" s="95"/>
      <c r="H40" s="95"/>
      <c r="I40" s="95"/>
      <c r="J40" s="95"/>
      <c r="K40" s="95"/>
    </row>
    <row r="41" spans="1:11" ht="15.5" customHeight="1">
      <c r="A41" s="233" t="s">
        <v>1498</v>
      </c>
      <c r="B41" s="95"/>
      <c r="C41" s="95"/>
      <c r="D41" s="95"/>
      <c r="E41" s="95"/>
      <c r="F41" s="95"/>
      <c r="G41" s="95"/>
      <c r="H41" s="95"/>
      <c r="I41" s="95"/>
      <c r="J41" s="95"/>
      <c r="K41" s="95"/>
    </row>
    <row r="42" spans="1:11" ht="15.5" customHeight="1">
      <c r="A42" s="233" t="s">
        <v>1499</v>
      </c>
      <c r="B42" s="95"/>
      <c r="C42" s="95"/>
      <c r="D42" s="95"/>
      <c r="E42" s="95"/>
      <c r="F42" s="95"/>
      <c r="G42" s="95"/>
      <c r="H42" s="95"/>
      <c r="I42" s="95"/>
      <c r="J42" s="95"/>
      <c r="K42" s="95"/>
    </row>
    <row r="43" spans="1:11" ht="15.5" customHeight="1">
      <c r="A43" s="233" t="s">
        <v>1500</v>
      </c>
      <c r="B43" s="95"/>
      <c r="C43" s="95"/>
      <c r="D43" s="95"/>
      <c r="E43" s="95"/>
      <c r="F43" s="95"/>
      <c r="G43" s="95"/>
      <c r="H43" s="95"/>
      <c r="I43" s="95"/>
      <c r="J43" s="95"/>
      <c r="K43" s="95"/>
    </row>
    <row r="44" spans="1:11" ht="15.5" customHeight="1">
      <c r="A44" s="233" t="s">
        <v>1501</v>
      </c>
      <c r="B44" s="95"/>
      <c r="C44" s="95"/>
      <c r="D44" s="95"/>
      <c r="E44" s="95"/>
      <c r="F44" s="95"/>
      <c r="G44" s="95"/>
      <c r="H44" s="95"/>
      <c r="I44" s="95"/>
      <c r="J44" s="95"/>
      <c r="K44" s="95"/>
    </row>
    <row r="45" spans="1:11" ht="15.5" customHeight="1">
      <c r="A45" s="233" t="s">
        <v>1502</v>
      </c>
      <c r="B45" s="95"/>
      <c r="C45" s="95"/>
      <c r="D45" s="95"/>
      <c r="E45" s="95"/>
      <c r="F45" s="95"/>
      <c r="G45" s="95"/>
      <c r="H45" s="95"/>
      <c r="I45" s="95"/>
      <c r="J45" s="95"/>
      <c r="K45" s="95"/>
    </row>
    <row r="46" spans="1:11" ht="15.5" customHeight="1">
      <c r="A46" s="233" t="s">
        <v>1503</v>
      </c>
      <c r="B46" s="95"/>
      <c r="C46" s="95"/>
      <c r="D46" s="95"/>
      <c r="E46" s="95"/>
      <c r="F46" s="95"/>
      <c r="G46" s="95"/>
      <c r="H46" s="95"/>
      <c r="I46" s="95"/>
      <c r="J46" s="95"/>
      <c r="K46" s="95"/>
    </row>
    <row r="47" spans="1:11" ht="15.5" customHeight="1">
      <c r="A47" s="233" t="s">
        <v>1504</v>
      </c>
      <c r="B47" s="95"/>
      <c r="C47" s="95"/>
      <c r="D47" s="95"/>
      <c r="E47" s="95"/>
      <c r="F47" s="95"/>
      <c r="G47" s="95"/>
      <c r="H47" s="95"/>
      <c r="I47" s="95"/>
      <c r="J47" s="95"/>
      <c r="K47" s="95"/>
    </row>
    <row r="48" spans="1:11" ht="15.5" customHeight="1">
      <c r="A48" s="233" t="s">
        <v>1505</v>
      </c>
      <c r="B48" s="95"/>
      <c r="C48" s="95"/>
      <c r="D48" s="95"/>
      <c r="E48" s="95"/>
      <c r="F48" s="95"/>
      <c r="G48" s="95"/>
      <c r="H48" s="95"/>
      <c r="I48" s="95"/>
      <c r="J48" s="95"/>
      <c r="K48" s="95"/>
    </row>
    <row r="49" spans="1:11" ht="15.5" customHeight="1">
      <c r="A49" s="233" t="s">
        <v>1506</v>
      </c>
      <c r="B49" s="95"/>
      <c r="C49" s="95"/>
      <c r="D49" s="95"/>
      <c r="E49" s="95"/>
      <c r="F49" s="95"/>
      <c r="G49" s="95"/>
      <c r="H49" s="95"/>
      <c r="I49" s="95"/>
      <c r="J49" s="95"/>
      <c r="K49" s="95"/>
    </row>
    <row r="50" spans="1:11" ht="8.25" customHeight="1"/>
    <row r="51" spans="1:11">
      <c r="A51" s="48" t="s">
        <v>98</v>
      </c>
    </row>
    <row r="52" spans="1:11" ht="15.5">
      <c r="A52" s="51" t="s">
        <v>102</v>
      </c>
    </row>
    <row r="53" spans="1:11" ht="15.5">
      <c r="A53" s="51" t="s">
        <v>1429</v>
      </c>
    </row>
    <row r="54" spans="1:11" ht="15.5">
      <c r="A54" s="51" t="s">
        <v>103</v>
      </c>
    </row>
    <row r="55" spans="1:11" ht="15.5">
      <c r="A55" s="51" t="s">
        <v>104</v>
      </c>
    </row>
    <row r="56" spans="1:11" ht="15.5">
      <c r="A56" s="51" t="s">
        <v>1377</v>
      </c>
    </row>
    <row r="57" spans="1:11" ht="8.25" customHeight="1"/>
    <row r="58" spans="1:11">
      <c r="A58" s="48" t="s">
        <v>99</v>
      </c>
    </row>
    <row r="59" spans="1:11" ht="25.5" customHeight="1">
      <c r="A59" s="558" t="s">
        <v>1390</v>
      </c>
      <c r="B59" s="558"/>
      <c r="C59" s="558"/>
      <c r="D59" s="558"/>
      <c r="E59" s="558"/>
      <c r="F59" s="558"/>
      <c r="G59" s="558"/>
      <c r="H59" s="558"/>
      <c r="I59" s="558"/>
      <c r="J59" s="558"/>
      <c r="K59" s="558"/>
    </row>
    <row r="60" spans="1:11" ht="27" customHeight="1">
      <c r="A60" s="558" t="s">
        <v>1387</v>
      </c>
      <c r="B60" s="558"/>
      <c r="C60" s="558"/>
      <c r="D60" s="558"/>
      <c r="E60" s="558"/>
      <c r="F60" s="558"/>
      <c r="G60" s="558"/>
      <c r="H60" s="558"/>
      <c r="I60" s="558"/>
      <c r="J60" s="558"/>
    </row>
    <row r="61" spans="1:11" ht="15.5">
      <c r="A61" s="233" t="s">
        <v>1423</v>
      </c>
    </row>
    <row r="62" spans="1:11">
      <c r="A62" s="325" t="s">
        <v>1424</v>
      </c>
    </row>
    <row r="63" spans="1:11" ht="15.5">
      <c r="A63" s="233" t="s">
        <v>1388</v>
      </c>
    </row>
    <row r="64" spans="1:11" ht="15.5">
      <c r="A64" s="233" t="s">
        <v>1389</v>
      </c>
    </row>
    <row r="65" spans="1:11" ht="27" customHeight="1">
      <c r="A65" s="558" t="s">
        <v>1386</v>
      </c>
      <c r="B65" s="558"/>
      <c r="C65" s="558"/>
      <c r="D65" s="558"/>
      <c r="E65" s="558"/>
      <c r="F65" s="558"/>
      <c r="G65" s="558"/>
      <c r="H65" s="558"/>
      <c r="I65" s="558"/>
      <c r="J65" s="558"/>
    </row>
    <row r="66" spans="1:11" ht="25.5" customHeight="1">
      <c r="A66" s="558" t="s">
        <v>105</v>
      </c>
      <c r="B66" s="558"/>
      <c r="C66" s="558"/>
      <c r="D66" s="558"/>
      <c r="E66" s="558"/>
      <c r="F66" s="558"/>
      <c r="G66" s="558"/>
      <c r="H66" s="558"/>
      <c r="I66" s="558"/>
      <c r="J66" s="558"/>
    </row>
    <row r="67" spans="1:11" ht="15.5">
      <c r="A67" s="51" t="s">
        <v>106</v>
      </c>
    </row>
    <row r="68" spans="1:11" ht="8.25" customHeight="1"/>
    <row r="69" spans="1:11">
      <c r="A69" s="48" t="s">
        <v>100</v>
      </c>
    </row>
    <row r="70" spans="1:11" ht="25.5" customHeight="1">
      <c r="A70" s="558" t="s">
        <v>1112</v>
      </c>
      <c r="B70" s="558"/>
      <c r="C70" s="558"/>
      <c r="D70" s="558"/>
      <c r="E70" s="558"/>
      <c r="F70" s="558"/>
      <c r="G70" s="558"/>
      <c r="H70" s="558"/>
      <c r="I70" s="558"/>
      <c r="J70" s="558"/>
      <c r="K70" s="558"/>
    </row>
    <row r="71" spans="1:11" ht="15.5">
      <c r="A71" s="51" t="s">
        <v>107</v>
      </c>
    </row>
    <row r="72" spans="1:11" ht="15.5">
      <c r="A72" s="51" t="s">
        <v>108</v>
      </c>
    </row>
    <row r="73" spans="1:11" ht="15.5">
      <c r="A73" s="51" t="s">
        <v>109</v>
      </c>
    </row>
    <row r="74" spans="1:11" ht="15.65" customHeight="1">
      <c r="A74" s="558" t="s">
        <v>110</v>
      </c>
      <c r="B74" s="558"/>
      <c r="C74" s="558"/>
      <c r="D74" s="558"/>
      <c r="E74" s="558"/>
      <c r="F74" s="558"/>
      <c r="G74" s="558"/>
      <c r="H74" s="558"/>
      <c r="I74" s="558"/>
      <c r="J74" s="558"/>
      <c r="K74" s="558"/>
    </row>
    <row r="75" spans="1:11" ht="15.5">
      <c r="A75" s="51" t="s">
        <v>111</v>
      </c>
    </row>
    <row r="76" spans="1:11" ht="8.25" customHeight="1"/>
    <row r="77" spans="1:11">
      <c r="A77" s="48" t="s">
        <v>101</v>
      </c>
    </row>
    <row r="78" spans="1:11" ht="37.5" customHeight="1">
      <c r="A78" s="558" t="s">
        <v>1427</v>
      </c>
      <c r="B78" s="558"/>
      <c r="C78" s="558"/>
      <c r="D78" s="558"/>
      <c r="E78" s="558"/>
      <c r="F78" s="558"/>
      <c r="G78" s="558"/>
      <c r="H78" s="558"/>
      <c r="I78" s="558"/>
      <c r="J78" s="558"/>
      <c r="K78" s="558"/>
    </row>
    <row r="79" spans="1:11" ht="12.75" customHeight="1">
      <c r="A79" s="95"/>
      <c r="B79" s="95"/>
      <c r="C79" s="95"/>
      <c r="D79" s="95"/>
      <c r="E79" s="95"/>
      <c r="F79" s="95"/>
      <c r="G79" s="95"/>
      <c r="H79" s="95"/>
      <c r="I79" s="95"/>
      <c r="J79" s="95"/>
      <c r="K79" s="95"/>
    </row>
    <row r="80" spans="1:11" ht="18" customHeight="1">
      <c r="A80" s="95"/>
      <c r="B80" s="95"/>
      <c r="C80" s="95"/>
      <c r="D80" s="95"/>
      <c r="E80" s="95"/>
      <c r="F80" s="95"/>
      <c r="G80" s="95"/>
      <c r="H80" s="95"/>
      <c r="I80" s="95"/>
      <c r="J80" s="95"/>
      <c r="K80" s="95"/>
    </row>
    <row r="81" spans="1:11" ht="4.5" customHeight="1">
      <c r="A81" s="104"/>
      <c r="B81" s="99"/>
      <c r="C81" s="99"/>
      <c r="D81" s="99"/>
      <c r="E81" s="99"/>
      <c r="F81" s="99"/>
      <c r="G81" s="99"/>
      <c r="H81" s="99"/>
      <c r="I81" s="99"/>
      <c r="J81" s="99"/>
      <c r="K81" s="99"/>
    </row>
    <row r="82" spans="1:11" ht="15" customHeight="1">
      <c r="A82" s="105" t="s">
        <v>1106</v>
      </c>
      <c r="B82" s="106"/>
      <c r="C82" s="99"/>
      <c r="D82" s="112"/>
      <c r="E82" s="106"/>
      <c r="F82" s="113"/>
      <c r="G82" s="103"/>
      <c r="H82" s="103"/>
      <c r="I82" s="103"/>
      <c r="J82" s="107"/>
      <c r="K82" s="107" t="str">
        <f>"Rev "&amp;$K$84</f>
        <v>Rev 0 (4/1/25)</v>
      </c>
    </row>
    <row r="83" spans="1:11" ht="4.5" customHeight="1">
      <c r="A83" s="99"/>
      <c r="B83" s="99"/>
      <c r="C83" s="99"/>
      <c r="D83" s="99"/>
      <c r="E83" s="99"/>
      <c r="F83" s="99"/>
      <c r="G83" s="99"/>
      <c r="H83" s="99"/>
      <c r="I83" s="99"/>
      <c r="J83" s="99"/>
      <c r="K83" s="99"/>
    </row>
    <row r="84" spans="1:11" ht="12.75" customHeight="1">
      <c r="K84" s="133" t="s">
        <v>1621</v>
      </c>
    </row>
    <row r="87" spans="1:11" ht="41" customHeight="1">
      <c r="A87" s="535"/>
      <c r="B87" s="561"/>
      <c r="C87" s="561"/>
      <c r="D87" s="561"/>
      <c r="E87" s="561"/>
      <c r="F87" s="561"/>
      <c r="G87" s="561"/>
      <c r="H87" s="561"/>
      <c r="I87" s="561"/>
      <c r="J87" s="561"/>
      <c r="K87" s="561"/>
    </row>
    <row r="89" spans="1:11">
      <c r="A89" s="535"/>
      <c r="B89" s="561"/>
      <c r="C89" s="561"/>
      <c r="D89" s="561"/>
      <c r="E89" s="561"/>
      <c r="F89" s="561"/>
      <c r="G89" s="561"/>
      <c r="H89" s="561"/>
      <c r="I89" s="561"/>
      <c r="J89" s="561"/>
      <c r="K89" s="561"/>
    </row>
  </sheetData>
  <sheetProtection algorithmName="SHA-512" hashValue="ZMkklMW+DybRU8W1+j/o1ZtgirQ+i8ouzUSm+BtJU7NG941JtzcfBsdVXQSbM4Y/T4tU69dgGlnw3ESZdCPEWA==" saltValue="gaDxJEER7RpA1+i7VAFv5w==" spinCount="100000" sheet="1" objects="1" scenarios="1" selectLockedCells="1" selectUnlockedCells="1"/>
  <mergeCells count="23">
    <mergeCell ref="B89:K89"/>
    <mergeCell ref="A6:K6"/>
    <mergeCell ref="A13:K13"/>
    <mergeCell ref="A14:K14"/>
    <mergeCell ref="A59:K59"/>
    <mergeCell ref="A70:K70"/>
    <mergeCell ref="A66:J66"/>
    <mergeCell ref="A9:K9"/>
    <mergeCell ref="A17:K17"/>
    <mergeCell ref="A19:K19"/>
    <mergeCell ref="A30:K30"/>
    <mergeCell ref="A65:J65"/>
    <mergeCell ref="A60:J60"/>
    <mergeCell ref="A20:K20"/>
    <mergeCell ref="B87:K87"/>
    <mergeCell ref="A21:K21"/>
    <mergeCell ref="A74:K74"/>
    <mergeCell ref="A78:K78"/>
    <mergeCell ref="A22:K22"/>
    <mergeCell ref="A24:K24"/>
    <mergeCell ref="A25:K25"/>
    <mergeCell ref="A23:K23"/>
    <mergeCell ref="A37:K37"/>
  </mergeCells>
  <pageMargins left="0.25" right="0.25" top="0.25" bottom="0.2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460BD-86BA-4DE3-8793-65D864FB75F9}">
  <sheetPr codeName="Sheet17">
    <pageSetUpPr fitToPage="1"/>
  </sheetPr>
  <dimension ref="A1:V58"/>
  <sheetViews>
    <sheetView showGridLines="0" zoomScale="70" zoomScaleNormal="70" workbookViewId="0">
      <selection activeCell="E17" sqref="E17"/>
    </sheetView>
  </sheetViews>
  <sheetFormatPr defaultRowHeight="12.5"/>
  <cols>
    <col min="2" max="2" width="4.54296875" customWidth="1"/>
    <col min="3" max="3" width="39.7265625" customWidth="1"/>
    <col min="4" max="4" width="15.7265625" customWidth="1"/>
    <col min="5" max="5" width="14.54296875" customWidth="1"/>
    <col min="6" max="6" width="19.26953125" bestFit="1" customWidth="1"/>
    <col min="7" max="7" width="12.54296875" customWidth="1"/>
    <col min="8" max="8" width="4.54296875" customWidth="1"/>
    <col min="9" max="9" width="16.81640625" customWidth="1"/>
    <col min="10" max="10" width="17.453125" customWidth="1"/>
    <col min="11" max="11" width="16.26953125" customWidth="1"/>
    <col min="12" max="12" width="15.7265625" customWidth="1"/>
    <col min="13" max="13" width="12.453125" customWidth="1"/>
    <col min="14" max="14" width="13.7265625" customWidth="1"/>
    <col min="15" max="15" width="4.54296875" customWidth="1"/>
    <col min="17" max="17" width="10.6328125" customWidth="1"/>
    <col min="18" max="21" width="10.90625" customWidth="1"/>
    <col min="22" max="22" width="10.6328125" customWidth="1"/>
    <col min="23" max="23" width="11.7265625" customWidth="1"/>
  </cols>
  <sheetData>
    <row r="1" spans="1:22" ht="9.65" customHeight="1" thickBot="1"/>
    <row r="2" spans="1:22">
      <c r="A2" s="1"/>
      <c r="B2" s="362"/>
      <c r="C2" s="363"/>
      <c r="D2" s="364"/>
      <c r="E2" s="364"/>
      <c r="F2" s="365"/>
      <c r="G2" s="366"/>
      <c r="H2" s="367"/>
      <c r="I2" s="368"/>
      <c r="J2" s="367"/>
      <c r="K2" s="366"/>
      <c r="L2" s="367"/>
      <c r="M2" s="367"/>
      <c r="N2" s="366"/>
      <c r="O2" s="369"/>
      <c r="P2" s="3"/>
      <c r="Q2" s="6"/>
      <c r="R2" s="2"/>
      <c r="S2" s="2"/>
      <c r="T2" s="7"/>
    </row>
    <row r="3" spans="1:22" ht="25.5" thickBot="1">
      <c r="A3" s="6"/>
      <c r="B3" s="370"/>
      <c r="C3" s="371"/>
      <c r="D3" s="372"/>
      <c r="E3" s="372"/>
      <c r="F3" s="373"/>
      <c r="G3" s="374"/>
      <c r="H3" s="375" t="s">
        <v>1</v>
      </c>
      <c r="I3" s="376"/>
      <c r="J3" s="377"/>
      <c r="K3" s="374"/>
      <c r="L3" s="377"/>
      <c r="M3" s="377"/>
      <c r="N3" s="374"/>
      <c r="O3" s="378"/>
      <c r="P3" s="3"/>
      <c r="Q3" s="6"/>
      <c r="R3" s="2"/>
      <c r="S3" s="2"/>
      <c r="T3" s="7"/>
    </row>
    <row r="4" spans="1:22" ht="23.5" thickTop="1">
      <c r="A4" s="6"/>
      <c r="B4" s="370"/>
      <c r="C4" s="664">
        <f>'Project Information'!D8</f>
        <v>0</v>
      </c>
      <c r="D4" s="664"/>
      <c r="E4" s="664"/>
      <c r="F4" s="664"/>
      <c r="G4" s="664"/>
      <c r="H4" s="153"/>
      <c r="I4" s="153"/>
      <c r="J4" s="153"/>
      <c r="K4" s="124"/>
      <c r="L4" s="379" t="s">
        <v>1113</v>
      </c>
      <c r="M4" s="665">
        <f>N26</f>
        <v>0</v>
      </c>
      <c r="N4" s="665"/>
      <c r="O4" s="378"/>
      <c r="P4" s="3"/>
      <c r="Q4" s="516" t="s">
        <v>1485</v>
      </c>
      <c r="R4" s="517"/>
      <c r="S4" s="518"/>
      <c r="T4" s="519"/>
      <c r="U4" s="519"/>
      <c r="V4" s="520"/>
    </row>
    <row r="5" spans="1:22" ht="23">
      <c r="A5" s="6"/>
      <c r="B5" s="370"/>
      <c r="C5" s="145"/>
      <c r="D5" s="145"/>
      <c r="E5" s="145"/>
      <c r="F5" s="145"/>
      <c r="G5" s="145"/>
      <c r="H5" s="153"/>
      <c r="I5" s="153"/>
      <c r="J5" s="153"/>
      <c r="K5" s="124"/>
      <c r="L5" s="379" t="s">
        <v>1508</v>
      </c>
      <c r="M5" s="533">
        <f>IF(E32&lt;0,M4,IF(OR(AND(M4&lt;=1000,M26&gt;=0.1,N24&lt;&gt;0),R33="Yes"),E32*0.131,M4))</f>
        <v>0</v>
      </c>
      <c r="N5" s="533"/>
      <c r="O5" s="81"/>
      <c r="P5" s="27"/>
      <c r="Q5" s="521" t="s">
        <v>1486</v>
      </c>
      <c r="R5" s="522"/>
      <c r="S5" s="523"/>
      <c r="T5" s="524"/>
      <c r="U5" s="524"/>
      <c r="V5" s="525"/>
    </row>
    <row r="6" spans="1:22" ht="15" customHeight="1">
      <c r="A6" s="6"/>
      <c r="B6" s="370"/>
      <c r="C6" s="115"/>
      <c r="D6" s="115"/>
      <c r="E6" s="115"/>
      <c r="F6" s="115"/>
      <c r="G6" s="115"/>
      <c r="H6" s="115"/>
      <c r="I6" s="115"/>
      <c r="J6" s="115"/>
      <c r="K6" s="115"/>
      <c r="L6" s="26"/>
      <c r="M6" s="26"/>
      <c r="N6" s="527" t="s">
        <v>1519</v>
      </c>
      <c r="O6" s="81"/>
      <c r="P6" s="27"/>
      <c r="Q6" s="505"/>
      <c r="R6" s="2"/>
      <c r="S6" s="7"/>
      <c r="V6" s="504"/>
    </row>
    <row r="7" spans="1:22" ht="12.75" customHeight="1" thickBot="1">
      <c r="A7" s="6"/>
      <c r="B7" s="370"/>
      <c r="C7" s="115"/>
      <c r="D7" s="115"/>
      <c r="E7" s="115"/>
      <c r="F7" s="115"/>
      <c r="G7" s="115"/>
      <c r="H7" s="115"/>
      <c r="I7" s="115"/>
      <c r="J7" s="115"/>
      <c r="K7" s="115"/>
      <c r="L7" s="26"/>
      <c r="M7" s="380"/>
      <c r="N7" s="381"/>
      <c r="O7" s="81"/>
      <c r="P7" s="27"/>
      <c r="Q7" s="505"/>
      <c r="R7" s="2"/>
      <c r="S7" s="7"/>
      <c r="V7" s="504"/>
    </row>
    <row r="8" spans="1:22" ht="18.5" thickBot="1">
      <c r="A8" s="6"/>
      <c r="B8" s="382"/>
      <c r="C8" s="214" t="str">
        <f>'Project Information'!C15&amp;" Method"</f>
        <v xml:space="preserve"> Method</v>
      </c>
      <c r="D8" s="215"/>
      <c r="E8" s="215"/>
      <c r="F8" s="383"/>
      <c r="G8" s="384"/>
      <c r="H8" s="384"/>
      <c r="I8" s="384"/>
      <c r="J8" s="384"/>
      <c r="K8" s="384"/>
      <c r="L8" s="385"/>
      <c r="M8" s="386"/>
      <c r="N8" s="387"/>
      <c r="O8" s="81"/>
      <c r="P8" s="3"/>
      <c r="Q8" s="506">
        <v>1</v>
      </c>
      <c r="R8" s="676" t="s">
        <v>1494</v>
      </c>
      <c r="S8" s="676"/>
      <c r="T8" s="676"/>
      <c r="U8" s="676"/>
      <c r="V8" s="531"/>
    </row>
    <row r="9" spans="1:22" ht="14">
      <c r="A9" s="6"/>
      <c r="B9" s="382"/>
      <c r="C9" s="273" t="s">
        <v>1281</v>
      </c>
      <c r="D9" s="274"/>
      <c r="E9" s="274"/>
      <c r="F9" s="388"/>
      <c r="G9" s="389"/>
      <c r="H9" s="390"/>
      <c r="I9" s="391" t="s">
        <v>1286</v>
      </c>
      <c r="J9" s="392"/>
      <c r="K9" s="393"/>
      <c r="L9" s="393"/>
      <c r="M9" s="393"/>
      <c r="N9" s="394" t="s">
        <v>83</v>
      </c>
      <c r="O9" s="81"/>
      <c r="P9" s="3"/>
      <c r="Q9" s="532" t="b">
        <v>0</v>
      </c>
      <c r="R9" s="676"/>
      <c r="S9" s="676"/>
      <c r="T9" s="676"/>
      <c r="U9" s="676"/>
      <c r="V9" s="504"/>
    </row>
    <row r="10" spans="1:22" ht="46.5" customHeight="1">
      <c r="A10" s="6"/>
      <c r="B10" s="382"/>
      <c r="C10" s="203" t="s">
        <v>1472</v>
      </c>
      <c r="D10" s="204" t="s">
        <v>1279</v>
      </c>
      <c r="E10" s="224" t="s">
        <v>1408</v>
      </c>
      <c r="F10" s="395" t="s">
        <v>1361</v>
      </c>
      <c r="G10" s="672" t="s">
        <v>1362</v>
      </c>
      <c r="H10" s="673"/>
      <c r="I10" s="396" t="s">
        <v>1282</v>
      </c>
      <c r="J10" s="397" t="s">
        <v>1283</v>
      </c>
      <c r="K10" s="397" t="s">
        <v>1366</v>
      </c>
      <c r="L10" s="397" t="s">
        <v>1285</v>
      </c>
      <c r="M10" s="397" t="s">
        <v>1349</v>
      </c>
      <c r="N10" s="398" t="s">
        <v>1287</v>
      </c>
      <c r="O10" s="81"/>
      <c r="P10" s="3"/>
      <c r="Q10" s="506">
        <v>2</v>
      </c>
      <c r="R10" s="676" t="s">
        <v>1493</v>
      </c>
      <c r="S10" s="676"/>
      <c r="T10" s="676"/>
      <c r="U10" s="676"/>
      <c r="V10" s="531"/>
    </row>
    <row r="11" spans="1:22" ht="16.5" customHeight="1">
      <c r="A11" s="6"/>
      <c r="B11" s="399"/>
      <c r="C11" s="496"/>
      <c r="D11" s="183" t="str">
        <f>'Interior Space'!$A$4</f>
        <v>Interior Space</v>
      </c>
      <c r="E11" s="498"/>
      <c r="F11" s="183">
        <f>IFERROR(IF(AND('Project Information'!$L$11&lt;&gt;0,$C11=0),'Project Information'!$L$11,IF(AND('Project Information'!$L$11=0,'COMcheck Proj Summary'!$C11&lt;&gt;0),VLOOKUP('COMcheck Proj Summary'!$C11,Code!$B$34:$E$130,4,FALSE),0)),0)</f>
        <v>0</v>
      </c>
      <c r="G11" s="677"/>
      <c r="H11" s="678"/>
      <c r="I11" s="443"/>
      <c r="J11" s="401">
        <f>IFERROR(ROUND(G11/E11,3),0)</f>
        <v>0</v>
      </c>
      <c r="K11" s="402">
        <f>E11*I11</f>
        <v>0</v>
      </c>
      <c r="L11" s="472"/>
      <c r="M11" s="473"/>
      <c r="N11" s="474"/>
      <c r="O11" s="81"/>
      <c r="P11" s="3"/>
      <c r="Q11" s="532" t="b">
        <v>0</v>
      </c>
      <c r="R11" s="676"/>
      <c r="S11" s="676"/>
      <c r="T11" s="676"/>
      <c r="U11" s="676"/>
      <c r="V11" s="504"/>
    </row>
    <row r="12" spans="1:22" ht="16.5" customHeight="1">
      <c r="A12" s="6"/>
      <c r="B12" s="399"/>
      <c r="C12" s="496"/>
      <c r="D12" s="183" t="str">
        <f>'Interior Space'!$A$4</f>
        <v>Interior Space</v>
      </c>
      <c r="E12" s="498"/>
      <c r="F12" s="183">
        <f>IFERROR(IF(AND('Project Information'!$L$11&lt;&gt;0,$C12=0),'Project Information'!$L$11,IF(AND('Project Information'!$L$11=0,'COMcheck Proj Summary'!$C12&lt;&gt;0),VLOOKUP('COMcheck Proj Summary'!$C12,Code!$B$34:$E$130,4,FALSE),0)),0)</f>
        <v>0</v>
      </c>
      <c r="G12" s="677"/>
      <c r="H12" s="678"/>
      <c r="I12" s="443"/>
      <c r="J12" s="401">
        <f t="shared" ref="J12:J19" si="0">IFERROR(ROUND(G12/E12,3),0)</f>
        <v>0</v>
      </c>
      <c r="K12" s="402">
        <f t="shared" ref="K12:K19" si="1">E12*I12</f>
        <v>0</v>
      </c>
      <c r="L12" s="472"/>
      <c r="M12" s="473"/>
      <c r="N12" s="474"/>
      <c r="O12" s="81"/>
      <c r="P12" s="3"/>
      <c r="Q12" s="507"/>
      <c r="R12" s="2"/>
      <c r="S12" s="2"/>
      <c r="T12" s="7"/>
      <c r="V12" s="504"/>
    </row>
    <row r="13" spans="1:22" ht="16.5" customHeight="1">
      <c r="A13" s="6"/>
      <c r="B13" s="399"/>
      <c r="C13" s="496"/>
      <c r="D13" s="183" t="str">
        <f>'Interior Space'!$A$4</f>
        <v>Interior Space</v>
      </c>
      <c r="E13" s="498"/>
      <c r="F13" s="183">
        <f>IFERROR(IF(AND('Project Information'!$L$11&lt;&gt;0,$C13=0),'Project Information'!$L$11,IF(AND('Project Information'!$L$11=0,'COMcheck Proj Summary'!$C13&lt;&gt;0),VLOOKUP('COMcheck Proj Summary'!$C13,Code!$B$34:$E$130,4,FALSE),0)),0)</f>
        <v>0</v>
      </c>
      <c r="G13" s="677"/>
      <c r="H13" s="678"/>
      <c r="I13" s="443"/>
      <c r="J13" s="401">
        <f t="shared" si="0"/>
        <v>0</v>
      </c>
      <c r="K13" s="402">
        <f t="shared" si="1"/>
        <v>0</v>
      </c>
      <c r="L13" s="472"/>
      <c r="M13" s="473"/>
      <c r="N13" s="474"/>
      <c r="O13" s="81"/>
      <c r="P13" s="3"/>
      <c r="Q13" s="506">
        <v>3</v>
      </c>
      <c r="R13" s="676" t="s">
        <v>1491</v>
      </c>
      <c r="S13" s="676"/>
      <c r="T13" s="676"/>
      <c r="U13" s="676"/>
      <c r="V13" s="531"/>
    </row>
    <row r="14" spans="1:22" ht="16.5" customHeight="1">
      <c r="A14" s="6"/>
      <c r="B14" s="399"/>
      <c r="C14" s="496"/>
      <c r="D14" s="183" t="str">
        <f>'Interior Space'!$A$4</f>
        <v>Interior Space</v>
      </c>
      <c r="E14" s="498"/>
      <c r="F14" s="183">
        <f>IFERROR(IF(AND('Project Information'!$L$11&lt;&gt;0,$C14=0),'Project Information'!$L$11,IF(AND('Project Information'!$L$11=0,'COMcheck Proj Summary'!$C14&lt;&gt;0),VLOOKUP('COMcheck Proj Summary'!$C14,Code!$B$34:$E$130,4,FALSE),0)),0)</f>
        <v>0</v>
      </c>
      <c r="G14" s="677"/>
      <c r="H14" s="678"/>
      <c r="I14" s="443"/>
      <c r="J14" s="401">
        <f t="shared" si="0"/>
        <v>0</v>
      </c>
      <c r="K14" s="402">
        <f t="shared" si="1"/>
        <v>0</v>
      </c>
      <c r="L14" s="472"/>
      <c r="M14" s="473"/>
      <c r="N14" s="474"/>
      <c r="O14" s="81"/>
      <c r="P14" s="3"/>
      <c r="Q14" s="532" t="b">
        <v>0</v>
      </c>
      <c r="R14" s="676"/>
      <c r="S14" s="676"/>
      <c r="T14" s="676"/>
      <c r="U14" s="676"/>
      <c r="V14" s="504"/>
    </row>
    <row r="15" spans="1:22" ht="16.5" customHeight="1">
      <c r="A15" s="6"/>
      <c r="B15" s="399"/>
      <c r="C15" s="496"/>
      <c r="D15" s="183" t="str">
        <f>'Interior Space'!$A$4</f>
        <v>Interior Space</v>
      </c>
      <c r="E15" s="498"/>
      <c r="F15" s="183">
        <f>IFERROR(IF(AND('Project Information'!$L$11&lt;&gt;0,$C15=0),'Project Information'!$L$11,IF(AND('Project Information'!$L$11=0,'COMcheck Proj Summary'!$C15&lt;&gt;0),VLOOKUP('COMcheck Proj Summary'!$C15,Code!$B$34:$E$130,4,FALSE),0)),0)</f>
        <v>0</v>
      </c>
      <c r="G15" s="677"/>
      <c r="H15" s="678"/>
      <c r="I15" s="443"/>
      <c r="J15" s="401">
        <f t="shared" si="0"/>
        <v>0</v>
      </c>
      <c r="K15" s="402">
        <f t="shared" si="1"/>
        <v>0</v>
      </c>
      <c r="L15" s="472"/>
      <c r="M15" s="473"/>
      <c r="N15" s="474"/>
      <c r="O15" s="81"/>
      <c r="P15" s="3"/>
      <c r="Q15" s="507"/>
      <c r="R15" s="676"/>
      <c r="S15" s="676"/>
      <c r="T15" s="676"/>
      <c r="U15" s="676"/>
      <c r="V15" s="504"/>
    </row>
    <row r="16" spans="1:22" ht="16.5" customHeight="1">
      <c r="A16" s="6"/>
      <c r="B16" s="399"/>
      <c r="C16" s="496"/>
      <c r="D16" s="183" t="str">
        <f>'Interior Space'!$A$4</f>
        <v>Interior Space</v>
      </c>
      <c r="E16" s="498"/>
      <c r="F16" s="183">
        <f>IFERROR(IF(AND('Project Information'!$L$11&lt;&gt;0,$C16=0),'Project Information'!$L$11,IF(AND('Project Information'!$L$11=0,'COMcheck Proj Summary'!$C16&lt;&gt;0),VLOOKUP('COMcheck Proj Summary'!$C16,Code!$B$34:$E$130,4,FALSE),0)),0)</f>
        <v>0</v>
      </c>
      <c r="G16" s="677"/>
      <c r="H16" s="678"/>
      <c r="I16" s="443"/>
      <c r="J16" s="401">
        <f t="shared" si="0"/>
        <v>0</v>
      </c>
      <c r="K16" s="402">
        <f t="shared" si="1"/>
        <v>0</v>
      </c>
      <c r="L16" s="472"/>
      <c r="M16" s="473"/>
      <c r="N16" s="474"/>
      <c r="O16" s="81"/>
      <c r="P16" s="3"/>
      <c r="Q16" s="507"/>
      <c r="R16" s="676"/>
      <c r="S16" s="676"/>
      <c r="T16" s="676"/>
      <c r="U16" s="676"/>
      <c r="V16" s="504"/>
    </row>
    <row r="17" spans="1:22" ht="16.5" customHeight="1">
      <c r="A17" s="6"/>
      <c r="B17" s="399"/>
      <c r="C17" s="496"/>
      <c r="D17" s="183" t="str">
        <f>'Interior Space'!$A$4</f>
        <v>Interior Space</v>
      </c>
      <c r="E17" s="498"/>
      <c r="F17" s="183">
        <f>IFERROR(IF(AND('Project Information'!$L$11&lt;&gt;0,$C17=0),'Project Information'!$L$11,IF(AND('Project Information'!$L$11=0,'COMcheck Proj Summary'!$C17&lt;&gt;0),VLOOKUP('COMcheck Proj Summary'!$C17,Code!$B$34:$E$130,4,FALSE),0)),0)</f>
        <v>0</v>
      </c>
      <c r="G17" s="677"/>
      <c r="H17" s="678"/>
      <c r="I17" s="443"/>
      <c r="J17" s="401">
        <f t="shared" si="0"/>
        <v>0</v>
      </c>
      <c r="K17" s="402">
        <f t="shared" si="1"/>
        <v>0</v>
      </c>
      <c r="L17" s="472"/>
      <c r="M17" s="473"/>
      <c r="N17" s="474"/>
      <c r="O17" s="81"/>
      <c r="P17" s="3"/>
      <c r="Q17" s="507"/>
      <c r="R17" s="2"/>
      <c r="S17" s="2"/>
      <c r="T17" s="7"/>
      <c r="V17" s="504"/>
    </row>
    <row r="18" spans="1:22" ht="16.5" customHeight="1">
      <c r="A18" s="6"/>
      <c r="B18" s="399"/>
      <c r="C18" s="496"/>
      <c r="D18" s="183" t="str">
        <f>'Interior Space'!$A$4</f>
        <v>Interior Space</v>
      </c>
      <c r="E18" s="498"/>
      <c r="F18" s="183">
        <f>IFERROR(IF(AND('Project Information'!$L$11&lt;&gt;0,$C18=0),'Project Information'!$L$11,IF(AND('Project Information'!$L$11=0,'COMcheck Proj Summary'!$C18&lt;&gt;0),VLOOKUP('COMcheck Proj Summary'!$C18,Code!$B$34:$E$130,4,FALSE),0)),0)</f>
        <v>0</v>
      </c>
      <c r="G18" s="677"/>
      <c r="H18" s="678"/>
      <c r="I18" s="443"/>
      <c r="J18" s="401">
        <f t="shared" si="0"/>
        <v>0</v>
      </c>
      <c r="K18" s="402">
        <f t="shared" si="1"/>
        <v>0</v>
      </c>
      <c r="L18" s="472"/>
      <c r="M18" s="473"/>
      <c r="N18" s="474"/>
      <c r="O18" s="81"/>
      <c r="P18" s="3"/>
      <c r="Q18" s="506">
        <v>4</v>
      </c>
      <c r="R18" s="676" t="s">
        <v>1492</v>
      </c>
      <c r="S18" s="676"/>
      <c r="T18" s="676"/>
      <c r="U18" s="676"/>
      <c r="V18" s="504"/>
    </row>
    <row r="19" spans="1:22" ht="16.5" customHeight="1">
      <c r="A19" s="6"/>
      <c r="B19" s="399"/>
      <c r="C19" s="496"/>
      <c r="D19" s="183" t="str">
        <f>'Interior Space'!$A$4</f>
        <v>Interior Space</v>
      </c>
      <c r="E19" s="498"/>
      <c r="F19" s="183">
        <f>IFERROR(IF(AND('Project Information'!$L$11&lt;&gt;0,$C19=0),'Project Information'!$L$11,IF(AND('Project Information'!$L$11=0,'COMcheck Proj Summary'!$C19&lt;&gt;0),VLOOKUP('COMcheck Proj Summary'!$C19,Code!$B$34:$E$130,4,FALSE),0)),0)</f>
        <v>0</v>
      </c>
      <c r="G19" s="677"/>
      <c r="H19" s="678"/>
      <c r="I19" s="443"/>
      <c r="J19" s="401">
        <f t="shared" si="0"/>
        <v>0</v>
      </c>
      <c r="K19" s="402">
        <f t="shared" si="1"/>
        <v>0</v>
      </c>
      <c r="L19" s="472"/>
      <c r="M19" s="473"/>
      <c r="N19" s="474"/>
      <c r="O19" s="81"/>
      <c r="P19" s="3"/>
      <c r="Q19" s="532" t="b">
        <v>0</v>
      </c>
      <c r="R19" s="676"/>
      <c r="S19" s="676"/>
      <c r="T19" s="676"/>
      <c r="U19" s="676"/>
      <c r="V19" s="504"/>
    </row>
    <row r="20" spans="1:22" ht="16.5" customHeight="1">
      <c r="A20" s="6"/>
      <c r="B20" s="399"/>
      <c r="C20" s="497"/>
      <c r="D20" s="456" t="str">
        <f>'Interior Space'!$A$4</f>
        <v>Interior Space</v>
      </c>
      <c r="E20" s="499"/>
      <c r="F20" s="183">
        <f>IFERROR(IF(AND('Project Information'!$L$11&lt;&gt;0,$C20=0),'Project Information'!$L$11,IF(AND('Project Information'!$L$11=0,'COMcheck Proj Summary'!$C20&lt;&gt;0),VLOOKUP('COMcheck Proj Summary'!$C20,Code!$B$34:$E$130,4,FALSE),0)),0)</f>
        <v>0</v>
      </c>
      <c r="G20" s="677"/>
      <c r="H20" s="678"/>
      <c r="I20" s="457"/>
      <c r="J20" s="458">
        <f>IFERROR(ROUND(G20/E20,3),0)</f>
        <v>0</v>
      </c>
      <c r="K20" s="459">
        <f>E20*I20</f>
        <v>0</v>
      </c>
      <c r="L20" s="475"/>
      <c r="M20" s="476"/>
      <c r="N20" s="477"/>
      <c r="O20" s="81"/>
      <c r="P20" s="3"/>
      <c r="Q20" s="507"/>
      <c r="R20" s="676"/>
      <c r="S20" s="676"/>
      <c r="T20" s="676"/>
      <c r="U20" s="676"/>
      <c r="V20" s="504"/>
    </row>
    <row r="21" spans="1:22" ht="46.5" customHeight="1">
      <c r="A21" s="6"/>
      <c r="B21" s="382"/>
      <c r="C21" s="203" t="s">
        <v>1473</v>
      </c>
      <c r="D21" s="204" t="s">
        <v>1279</v>
      </c>
      <c r="E21" s="224" t="s">
        <v>1408</v>
      </c>
      <c r="F21" s="395" t="s">
        <v>1361</v>
      </c>
      <c r="G21" s="672" t="s">
        <v>1362</v>
      </c>
      <c r="H21" s="673"/>
      <c r="I21" s="397" t="s">
        <v>1282</v>
      </c>
      <c r="J21" s="397" t="s">
        <v>1283</v>
      </c>
      <c r="K21" s="397" t="s">
        <v>1366</v>
      </c>
      <c r="L21" s="397" t="s">
        <v>1285</v>
      </c>
      <c r="M21" s="397" t="s">
        <v>1349</v>
      </c>
      <c r="N21" s="398" t="s">
        <v>1287</v>
      </c>
      <c r="O21" s="81"/>
      <c r="P21" s="3"/>
      <c r="Q21" s="506">
        <v>5</v>
      </c>
      <c r="R21" s="676" t="s">
        <v>1489</v>
      </c>
      <c r="S21" s="676"/>
      <c r="T21" s="676"/>
      <c r="U21" s="676"/>
      <c r="V21" s="504"/>
    </row>
    <row r="22" spans="1:22" ht="16.5" customHeight="1" thickBot="1">
      <c r="A22" s="6"/>
      <c r="B22" s="399"/>
      <c r="C22" s="500" t="str">
        <f>IFERROR(VLOOKUP('Project Information'!L10,Table7[],4,FALSE),"")</f>
        <v/>
      </c>
      <c r="D22" s="183" t="str">
        <f>'Interior Space'!$A$4</f>
        <v>Interior Space</v>
      </c>
      <c r="E22" s="498"/>
      <c r="F22" s="183">
        <f>IFERROR(IF(AND('Project Information'!$L$11=0,$C$22&lt;&gt;0),'Project Information'!$O$11,IF(AND('Project Information'!$L$11&lt;&gt;0,$C$22&lt;&gt;0),'Project Information'!$L$11,0)),0)</f>
        <v>0</v>
      </c>
      <c r="G22" s="681"/>
      <c r="H22" s="682"/>
      <c r="I22" s="443"/>
      <c r="J22" s="401">
        <f>IFERROR(ROUND(G22/E22,3),0)</f>
        <v>0</v>
      </c>
      <c r="K22" s="402">
        <f>E22*I22</f>
        <v>0</v>
      </c>
      <c r="L22" s="472"/>
      <c r="M22" s="473"/>
      <c r="N22" s="474"/>
      <c r="O22" s="81"/>
      <c r="P22" s="3"/>
      <c r="Q22" s="532" t="b">
        <v>0</v>
      </c>
      <c r="R22" s="676"/>
      <c r="S22" s="676"/>
      <c r="T22" s="676"/>
      <c r="U22" s="676"/>
      <c r="V22" s="504"/>
    </row>
    <row r="23" spans="1:22" ht="16" thickBot="1">
      <c r="A23" s="6"/>
      <c r="B23" s="399"/>
      <c r="C23" s="463"/>
      <c r="D23" s="464"/>
      <c r="E23" s="466"/>
      <c r="F23" s="464"/>
      <c r="G23" s="467"/>
      <c r="H23" s="467"/>
      <c r="I23" s="468"/>
      <c r="J23" s="469"/>
      <c r="K23" s="465"/>
      <c r="L23" s="465"/>
      <c r="M23" s="470"/>
      <c r="N23" s="471"/>
      <c r="O23" s="81"/>
      <c r="P23" s="3"/>
      <c r="Q23" s="507"/>
      <c r="R23" s="676"/>
      <c r="S23" s="676"/>
      <c r="T23" s="676"/>
      <c r="U23" s="676"/>
      <c r="V23" s="504"/>
    </row>
    <row r="24" spans="1:22" ht="15.5">
      <c r="A24" s="6"/>
      <c r="B24" s="399"/>
      <c r="C24" s="460" t="s">
        <v>1471</v>
      </c>
      <c r="D24" s="461" t="s">
        <v>1409</v>
      </c>
      <c r="E24" s="461">
        <f>IF(E22=0,SUM(E11:E20),E22)</f>
        <v>0</v>
      </c>
      <c r="F24" s="461">
        <f>IFERROR(IF(F22=0,ROUND(SUMPRODUCT(F11:F20,G11:G20)/SUM(G11:G20),0),F22),0)</f>
        <v>0</v>
      </c>
      <c r="G24" s="679">
        <f>IF(G22=0,SUM(G11:G20),G22)</f>
        <v>0</v>
      </c>
      <c r="H24" s="680"/>
      <c r="I24" s="478">
        <f>IF(I22=0,0,I22)</f>
        <v>0</v>
      </c>
      <c r="J24" s="479">
        <f>IF(J22=0,0,J22)</f>
        <v>0</v>
      </c>
      <c r="K24" s="462">
        <f>IF(K22=0,SUM(K11:K20),K22)</f>
        <v>0</v>
      </c>
      <c r="L24" s="462">
        <f>K24-G24</f>
        <v>0</v>
      </c>
      <c r="M24" s="403">
        <f>IFERROR(L24/K24,0)</f>
        <v>0</v>
      </c>
      <c r="N24" s="404" cm="1">
        <f t="array" ref="N24">IFERROR(INDEX(('Illuminating Incentives'!$E$7:$E$10*$L24),MATCH($M$24,'Illuminating Incentives'!$F$7:$F$10,1)),0)</f>
        <v>0</v>
      </c>
      <c r="O24" s="81"/>
      <c r="P24" s="3"/>
      <c r="Q24" s="508"/>
      <c r="R24" s="676"/>
      <c r="S24" s="676"/>
      <c r="T24" s="676"/>
      <c r="U24" s="676"/>
      <c r="V24" s="504"/>
    </row>
    <row r="25" spans="1:22" ht="15.5">
      <c r="A25" s="6"/>
      <c r="B25" s="399"/>
      <c r="C25" s="184" t="s">
        <v>1467</v>
      </c>
      <c r="D25" s="183" t="str">
        <f>'Exterior Space'!A4</f>
        <v>Exterior Space</v>
      </c>
      <c r="E25" s="444" t="s">
        <v>1348</v>
      </c>
      <c r="F25" s="183">
        <f>IFERROR(ROUND(SUMPRODUCT('Exterior Space'!$F$10:$F$259,'Exterior Space'!$U$10:$U$259)/SUM('Exterior Space'!$U$10:$U$259),0),0)</f>
        <v>0</v>
      </c>
      <c r="G25" s="668">
        <f>'Exterior Space'!P260</f>
        <v>0</v>
      </c>
      <c r="H25" s="669"/>
      <c r="I25" s="400" t="s">
        <v>1348</v>
      </c>
      <c r="J25" s="400" t="s">
        <v>1348</v>
      </c>
      <c r="K25" s="402">
        <f>'Exterior Space'!F8+'Exterior Space'!O260</f>
        <v>0</v>
      </c>
      <c r="L25" s="402">
        <f>IF(G25=0,0,K25-G25)</f>
        <v>0</v>
      </c>
      <c r="M25" s="403">
        <f>IFERROR(L25/K25,0)</f>
        <v>0</v>
      </c>
      <c r="N25" s="404" cm="1">
        <f t="array" ref="N25">IFERROR(INDEX(('Illuminating Incentives'!$E$7:$E$10*$L$25)+('Exterior Space'!$V$260*'Illuminating Incentives'!$E$11),MATCH($M$25,'Illuminating Incentives'!$G$7:$G$10,1)),0)</f>
        <v>0</v>
      </c>
      <c r="O25" s="81"/>
      <c r="P25" s="3"/>
      <c r="Q25" s="507"/>
      <c r="R25" s="10"/>
      <c r="S25" s="2"/>
      <c r="T25" s="7"/>
      <c r="V25" s="504"/>
    </row>
    <row r="26" spans="1:22" ht="18.5" customHeight="1" thickBot="1">
      <c r="A26" s="6"/>
      <c r="B26" s="399"/>
      <c r="C26" s="205" t="s">
        <v>18</v>
      </c>
      <c r="D26" s="206">
        <f>SUM(D10:D25)</f>
        <v>0</v>
      </c>
      <c r="E26" s="207"/>
      <c r="F26" s="406" t="s">
        <v>0</v>
      </c>
      <c r="G26" s="662"/>
      <c r="H26" s="663"/>
      <c r="I26" s="407"/>
      <c r="J26" s="407"/>
      <c r="K26" s="407"/>
      <c r="L26" s="407"/>
      <c r="M26" s="455">
        <f>SUM(M24:M25)</f>
        <v>0</v>
      </c>
      <c r="N26" s="408">
        <f>SUM(N11:N25)</f>
        <v>0</v>
      </c>
      <c r="O26" s="81"/>
      <c r="P26" s="3"/>
      <c r="Q26" s="506">
        <v>6</v>
      </c>
      <c r="R26" s="674" t="s">
        <v>1488</v>
      </c>
      <c r="S26" s="674"/>
      <c r="T26" s="674"/>
      <c r="U26" s="674"/>
      <c r="V26" s="504"/>
    </row>
    <row r="27" spans="1:22" ht="14">
      <c r="A27" s="1"/>
      <c r="B27" s="399"/>
      <c r="C27" s="32"/>
      <c r="D27" s="33"/>
      <c r="E27" s="31"/>
      <c r="F27" s="37"/>
      <c r="G27" s="26"/>
      <c r="H27" s="26"/>
      <c r="I27" s="26"/>
      <c r="J27" s="26"/>
      <c r="K27" s="26"/>
      <c r="L27" s="26"/>
      <c r="M27" s="26"/>
      <c r="N27" s="26"/>
      <c r="O27" s="81"/>
      <c r="P27" s="3"/>
      <c r="Q27" s="532" t="b">
        <v>0</v>
      </c>
      <c r="R27" s="674"/>
      <c r="S27" s="674"/>
      <c r="T27" s="674"/>
      <c r="U27" s="674"/>
      <c r="V27" s="504"/>
    </row>
    <row r="28" spans="1:22" ht="14">
      <c r="A28" s="1"/>
      <c r="B28" s="399"/>
      <c r="C28" s="275" t="s">
        <v>1459</v>
      </c>
      <c r="D28" s="276"/>
      <c r="E28" s="277"/>
      <c r="F28" s="409"/>
      <c r="G28" s="410"/>
      <c r="H28" s="26"/>
      <c r="I28" s="411" t="s">
        <v>1303</v>
      </c>
      <c r="J28" s="412"/>
      <c r="K28" s="412"/>
      <c r="L28" s="412"/>
      <c r="M28" s="412"/>
      <c r="N28" s="410"/>
      <c r="O28" s="81"/>
      <c r="P28" s="3"/>
      <c r="Q28" s="507"/>
      <c r="R28" s="674"/>
      <c r="S28" s="674"/>
      <c r="T28" s="674"/>
      <c r="U28" s="674"/>
      <c r="V28" s="504"/>
    </row>
    <row r="29" spans="1:22" ht="46.5">
      <c r="A29" s="1"/>
      <c r="B29" s="399"/>
      <c r="C29" s="208"/>
      <c r="D29" s="204" t="s">
        <v>1458</v>
      </c>
      <c r="E29" s="224" t="s">
        <v>1460</v>
      </c>
      <c r="F29" s="395" t="s">
        <v>1461</v>
      </c>
      <c r="G29" s="395" t="s">
        <v>1462</v>
      </c>
      <c r="H29" s="419"/>
      <c r="I29" s="441" t="s">
        <v>1292</v>
      </c>
      <c r="J29" s="441"/>
      <c r="K29" s="441" t="s">
        <v>1297</v>
      </c>
      <c r="L29" s="442"/>
      <c r="M29" s="442" t="s">
        <v>1296</v>
      </c>
      <c r="N29" s="442"/>
      <c r="O29" s="81"/>
      <c r="P29" s="3"/>
      <c r="Q29" s="506">
        <v>7</v>
      </c>
      <c r="R29" s="675" t="s">
        <v>1487</v>
      </c>
      <c r="S29" s="675"/>
      <c r="T29" s="675"/>
      <c r="U29" s="675"/>
      <c r="V29" s="504"/>
    </row>
    <row r="30" spans="1:22" ht="15.5">
      <c r="A30" s="2"/>
      <c r="B30" s="399"/>
      <c r="C30" s="200" t="s">
        <v>16</v>
      </c>
      <c r="D30" s="201">
        <f>IFERROR(((K24/1000)*INDEX(Table7[CF],MATCH('Interior Space'!P1,Table7[Facility Type],0))*(1+'Interior Space'!$P$6))+(K25/1000*0),0)</f>
        <v>0</v>
      </c>
      <c r="E30" s="202">
        <f>IF(F22=0,((((K11/1000*F11)+(K12/1000*F12)+(K13/1000*F13)+(K14/1000*F14)+(K15/1000*F15)+(K16/1000*F16)+(K17/1000*F17)+(K18/1000*F18)+(K19/1000*F19)+(K20/1000*F20))*(1+'Interior Space'!$P$5))+(K25/1000*F25*(1+0))),((K24/1000*F24*(1+'Interior Space'!$P$5))+K25/1000*F25*(1+0)))</f>
        <v>0</v>
      </c>
      <c r="F30" s="413">
        <f>IF(F22=0,(((K11/1000*F11)+(K12/1000*F12)+(K13/1000*F13)+(K14/1000*F14)+(K15/1000*F15)+(K16/1000*F16)+(K17/1000*F17)+(K18/1000*F18)+(K19/1000*F19)+(K20/1000*F20)*'Interior Space'!$P$7)),((K24/1000*F24*'Interior Space'!$P$7)))</f>
        <v>0</v>
      </c>
      <c r="G30" s="413">
        <f>F30*10</f>
        <v>0</v>
      </c>
      <c r="H30" s="26"/>
      <c r="I30" s="211">
        <f>'Project Information'!D14</f>
        <v>0</v>
      </c>
      <c r="J30" s="212" t="s">
        <v>1293</v>
      </c>
      <c r="K30" s="213">
        <f>'Project Information'!O14</f>
        <v>0</v>
      </c>
      <c r="L30" s="414" t="s">
        <v>3</v>
      </c>
      <c r="M30" s="400">
        <v>15</v>
      </c>
      <c r="N30" s="414" t="s">
        <v>2</v>
      </c>
      <c r="O30" s="81"/>
      <c r="P30" s="3"/>
      <c r="Q30" s="532" t="b">
        <v>0</v>
      </c>
      <c r="R30" s="675"/>
      <c r="S30" s="675"/>
      <c r="T30" s="675"/>
      <c r="U30" s="675"/>
      <c r="V30" s="504"/>
    </row>
    <row r="31" spans="1:22" ht="15.5">
      <c r="A31" s="2"/>
      <c r="B31" s="399"/>
      <c r="C31" s="200" t="s">
        <v>19</v>
      </c>
      <c r="D31" s="201">
        <f>IFERROR(((G24/1000)*INDEX(Table7[CF],MATCH('Interior Space'!P1,Table7[Facility Type],0))*(1+'Interior Space'!$P$6))+(G25/1000*0),0)</f>
        <v>0</v>
      </c>
      <c r="E31" s="202">
        <f>IFERROR(((G24/1000)*F24*(1+'Interior Space'!$P$5))+(G25/1000*F25*(1+0)),0)</f>
        <v>0</v>
      </c>
      <c r="F31" s="413">
        <f>IFERROR((G24/1000)*F24*'Interior Space'!$P$7+(G25/1000*F25*0),0)</f>
        <v>0</v>
      </c>
      <c r="G31" s="201">
        <f>F31*10</f>
        <v>0</v>
      </c>
      <c r="H31" s="26"/>
      <c r="I31" s="211">
        <f>'Project Information'!H14</f>
        <v>0</v>
      </c>
      <c r="J31" s="212" t="s">
        <v>1294</v>
      </c>
      <c r="K31" s="213">
        <f>'Project Information'!K14</f>
        <v>0</v>
      </c>
      <c r="L31" s="414" t="s">
        <v>1295</v>
      </c>
      <c r="M31" s="415"/>
      <c r="N31" s="416"/>
      <c r="O31" s="81"/>
      <c r="P31" s="3"/>
      <c r="Q31" s="507"/>
      <c r="R31" s="675"/>
      <c r="S31" s="675"/>
      <c r="T31" s="675"/>
      <c r="U31" s="675"/>
      <c r="V31" s="504"/>
    </row>
    <row r="32" spans="1:22" ht="18">
      <c r="A32" s="2"/>
      <c r="B32" s="399"/>
      <c r="C32" s="209" t="s">
        <v>5</v>
      </c>
      <c r="D32" s="225">
        <f>D30-D31</f>
        <v>0</v>
      </c>
      <c r="E32" s="210">
        <f>E30-E31</f>
        <v>0</v>
      </c>
      <c r="F32" s="417">
        <f>F30-F31</f>
        <v>0</v>
      </c>
      <c r="G32" s="417">
        <f>G30-G31</f>
        <v>0</v>
      </c>
      <c r="H32" s="26"/>
      <c r="I32" s="188">
        <f>SUM(I30:I31)</f>
        <v>0</v>
      </c>
      <c r="J32" s="212" t="s">
        <v>4</v>
      </c>
      <c r="K32" s="189">
        <f>SUM(K30:K31)</f>
        <v>0</v>
      </c>
      <c r="L32" s="414" t="s">
        <v>4</v>
      </c>
      <c r="M32" s="418"/>
      <c r="N32" s="419"/>
      <c r="O32" s="81"/>
      <c r="P32" s="3"/>
      <c r="Q32" s="507"/>
      <c r="R32" s="7"/>
      <c r="S32" s="11"/>
      <c r="T32" s="5"/>
      <c r="V32" s="504"/>
    </row>
    <row r="33" spans="1:22" ht="14">
      <c r="A33" s="2"/>
      <c r="B33" s="399"/>
      <c r="C33" s="32"/>
      <c r="D33" s="33"/>
      <c r="E33" s="34"/>
      <c r="F33" s="420" t="s">
        <v>0</v>
      </c>
      <c r="G33" s="26"/>
      <c r="H33" s="26"/>
      <c r="I33" s="26"/>
      <c r="J33" s="26"/>
      <c r="K33" s="26"/>
      <c r="L33" s="26"/>
      <c r="M33" s="26"/>
      <c r="N33" s="26"/>
      <c r="O33" s="81"/>
      <c r="P33" s="3"/>
      <c r="Q33" s="509"/>
      <c r="R33" s="526" t="str">
        <f>IF(OR(Q9,Q11,Q14,Q19,Q22,Q27,Q30="TRUE"),"Yes","No")</f>
        <v>No</v>
      </c>
      <c r="S33" s="13" t="s">
        <v>1490</v>
      </c>
      <c r="T33" s="14"/>
      <c r="V33" s="504"/>
    </row>
    <row r="34" spans="1:22" ht="14.5" thickBot="1">
      <c r="A34" s="2"/>
      <c r="B34" s="399"/>
      <c r="C34" s="32"/>
      <c r="D34" s="36"/>
      <c r="E34" s="31"/>
      <c r="F34" s="37"/>
      <c r="G34" s="26"/>
      <c r="H34" s="39"/>
      <c r="I34" s="26"/>
      <c r="J34" s="26"/>
      <c r="K34" s="26"/>
      <c r="L34" s="26"/>
      <c r="M34" s="40"/>
      <c r="N34" s="37"/>
      <c r="O34" s="81"/>
      <c r="P34" s="3"/>
      <c r="Q34" s="510"/>
      <c r="R34" s="511"/>
      <c r="S34" s="512"/>
      <c r="T34" s="513"/>
      <c r="U34" s="514"/>
      <c r="V34" s="515"/>
    </row>
    <row r="35" spans="1:22" ht="14.5" thickTop="1">
      <c r="A35" s="1"/>
      <c r="B35" s="399"/>
      <c r="C35" s="26"/>
      <c r="D35" s="421" t="s">
        <v>1109</v>
      </c>
      <c r="E35" s="421" t="s">
        <v>1110</v>
      </c>
      <c r="F35" s="37"/>
      <c r="G35" s="26"/>
      <c r="H35" s="34"/>
      <c r="I35" s="37"/>
      <c r="J35" s="34"/>
      <c r="K35" s="34"/>
      <c r="L35" s="26"/>
      <c r="M35" s="34"/>
      <c r="N35" s="37"/>
      <c r="O35" s="81"/>
      <c r="P35" s="3"/>
      <c r="Q35" s="6"/>
      <c r="R35" s="2"/>
      <c r="S35" s="2"/>
      <c r="T35" s="7"/>
    </row>
    <row r="36" spans="1:22" ht="14">
      <c r="A36" s="1"/>
      <c r="B36" s="399"/>
      <c r="C36" s="116" t="s">
        <v>1111</v>
      </c>
      <c r="D36" s="117">
        <f>IFERROR(($K$32)/($I$32*($E$32)),0)</f>
        <v>0</v>
      </c>
      <c r="E36" s="117">
        <f>IFERROR(($K$32-$M$5)/($I$32*($E$32)),0)</f>
        <v>0</v>
      </c>
      <c r="F36" s="118" t="s">
        <v>2</v>
      </c>
      <c r="G36" s="26"/>
      <c r="H36" s="34"/>
      <c r="I36" s="37"/>
      <c r="J36" s="34"/>
      <c r="K36" s="34"/>
      <c r="L36" s="26"/>
      <c r="M36" s="34"/>
      <c r="N36" s="37"/>
      <c r="O36" s="222"/>
      <c r="P36" s="3"/>
      <c r="Q36" s="6"/>
      <c r="R36" s="2"/>
      <c r="S36" s="2"/>
      <c r="T36" s="7"/>
    </row>
    <row r="37" spans="1:22" ht="14">
      <c r="A37" s="1"/>
      <c r="B37" s="399"/>
      <c r="C37" s="146"/>
      <c r="D37" s="147"/>
      <c r="E37" s="147"/>
      <c r="F37" s="148"/>
      <c r="G37" s="26"/>
      <c r="H37" s="34"/>
      <c r="I37" s="37"/>
      <c r="J37" s="34"/>
      <c r="K37" s="35"/>
      <c r="L37" s="26"/>
      <c r="M37" s="26"/>
      <c r="N37" s="26"/>
      <c r="O37" s="222"/>
      <c r="P37" s="3"/>
      <c r="Q37" s="6"/>
      <c r="R37" s="2"/>
      <c r="S37" s="2"/>
      <c r="T37" s="7"/>
    </row>
    <row r="38" spans="1:22" ht="14.5" thickBot="1">
      <c r="A38" s="1"/>
      <c r="B38" s="422"/>
      <c r="C38" s="423"/>
      <c r="D38" s="424"/>
      <c r="E38" s="424"/>
      <c r="F38" s="424"/>
      <c r="G38" s="52"/>
      <c r="H38" s="53"/>
      <c r="I38" s="54"/>
      <c r="J38" s="53"/>
      <c r="K38" s="52"/>
      <c r="L38" s="53"/>
      <c r="M38" s="53"/>
      <c r="N38" s="52"/>
      <c r="O38" s="223"/>
      <c r="P38" s="3"/>
      <c r="Q38" s="6"/>
      <c r="R38" s="2"/>
      <c r="S38" s="2"/>
      <c r="T38" s="7"/>
    </row>
    <row r="39" spans="1:22" ht="14">
      <c r="A39" s="1"/>
      <c r="B39" s="197"/>
      <c r="C39" s="32"/>
      <c r="D39" s="192"/>
      <c r="E39" s="34"/>
      <c r="F39" s="16"/>
      <c r="G39" s="26"/>
      <c r="H39" s="26"/>
      <c r="I39" s="26"/>
      <c r="J39" s="26"/>
      <c r="K39" s="26"/>
      <c r="L39" s="26"/>
      <c r="M39" s="26"/>
      <c r="N39" s="26"/>
      <c r="O39" s="26"/>
      <c r="P39" s="3"/>
      <c r="Q39" s="6"/>
      <c r="R39" s="2"/>
      <c r="S39" s="2"/>
      <c r="T39" s="7"/>
    </row>
    <row r="40" spans="1:22" ht="14">
      <c r="A40" s="1"/>
      <c r="B40" s="198"/>
      <c r="C40" s="190"/>
      <c r="D40" s="193"/>
      <c r="E40" s="191"/>
      <c r="F40" s="16"/>
      <c r="H40" s="38"/>
      <c r="I40" s="41"/>
      <c r="J40" s="37"/>
      <c r="K40" s="34"/>
      <c r="L40" s="26"/>
      <c r="M40" s="38"/>
      <c r="N40" s="41"/>
      <c r="O40" s="37"/>
      <c r="P40" s="3"/>
      <c r="Q40" s="6"/>
      <c r="R40" s="2"/>
      <c r="S40" s="2"/>
      <c r="T40" s="7"/>
    </row>
    <row r="41" spans="1:22" ht="14">
      <c r="A41" s="1"/>
      <c r="B41" s="198"/>
      <c r="C41" s="32"/>
      <c r="D41" s="33"/>
      <c r="E41" s="31"/>
      <c r="F41" s="16"/>
      <c r="H41" s="41"/>
      <c r="I41" s="41"/>
      <c r="J41" s="194"/>
      <c r="K41" s="34"/>
      <c r="L41" s="26"/>
      <c r="M41" s="41"/>
      <c r="N41" s="41"/>
      <c r="O41" s="194"/>
      <c r="P41" s="3"/>
      <c r="Q41" s="6"/>
      <c r="R41" s="9"/>
      <c r="S41" s="2"/>
      <c r="T41" s="7"/>
    </row>
    <row r="42" spans="1:22" ht="14">
      <c r="A42" s="1"/>
      <c r="B42" s="198"/>
      <c r="C42" s="32"/>
      <c r="D42" s="192"/>
      <c r="E42" s="31"/>
      <c r="F42" s="16"/>
      <c r="H42" s="34"/>
      <c r="I42" s="41"/>
      <c r="J42" s="195"/>
      <c r="K42" s="34"/>
      <c r="L42" s="26"/>
      <c r="M42" s="34"/>
      <c r="N42" s="41"/>
      <c r="O42" s="195"/>
      <c r="P42" s="3"/>
      <c r="Q42" s="6"/>
      <c r="R42" s="9"/>
      <c r="S42" s="2"/>
      <c r="T42" s="7"/>
    </row>
    <row r="43" spans="1:22" ht="14">
      <c r="A43" s="1"/>
      <c r="B43" s="198"/>
      <c r="C43" s="32"/>
      <c r="D43" s="192"/>
      <c r="E43" s="31"/>
      <c r="F43" s="16"/>
      <c r="H43" s="34"/>
      <c r="I43" s="196"/>
      <c r="J43" s="32"/>
      <c r="K43" s="196"/>
      <c r="L43" s="26"/>
      <c r="M43" s="34"/>
      <c r="N43" s="196"/>
      <c r="O43" s="32"/>
      <c r="P43" s="3"/>
      <c r="Q43" s="6"/>
      <c r="R43" s="9"/>
      <c r="S43" s="2"/>
      <c r="T43" s="7"/>
    </row>
    <row r="44" spans="1:22" ht="14">
      <c r="A44" s="1"/>
      <c r="B44" s="198"/>
      <c r="C44" s="32"/>
      <c r="D44" s="192"/>
      <c r="E44" s="31"/>
      <c r="F44" s="16"/>
      <c r="H44" s="34"/>
      <c r="I44" s="196"/>
      <c r="J44" s="37"/>
      <c r="K44" s="196"/>
      <c r="L44" s="26"/>
      <c r="M44" s="34"/>
      <c r="N44" s="196"/>
      <c r="O44" s="37"/>
      <c r="P44" s="3"/>
      <c r="Q44" s="6"/>
      <c r="R44" s="9"/>
      <c r="S44" s="2"/>
      <c r="T44" s="7"/>
    </row>
    <row r="45" spans="1:22" ht="14">
      <c r="A45" s="1"/>
      <c r="B45" s="198"/>
      <c r="C45" s="190"/>
      <c r="D45" s="193"/>
      <c r="E45" s="191"/>
      <c r="F45" s="16"/>
      <c r="H45" s="34"/>
      <c r="I45" s="196"/>
      <c r="J45" s="34"/>
      <c r="K45" s="196"/>
      <c r="L45" s="26"/>
      <c r="M45" s="34"/>
      <c r="N45" s="196"/>
      <c r="O45" s="34"/>
      <c r="P45" s="3"/>
      <c r="Q45" s="6"/>
      <c r="R45" s="9"/>
      <c r="S45" s="2"/>
      <c r="T45" s="7"/>
    </row>
    <row r="46" spans="1:22">
      <c r="A46" s="1"/>
      <c r="P46" s="3"/>
      <c r="Q46" s="6"/>
      <c r="R46" s="9"/>
      <c r="S46" s="2"/>
      <c r="T46" s="7"/>
    </row>
    <row r="47" spans="1:22">
      <c r="A47" s="1"/>
      <c r="P47" s="3"/>
      <c r="Q47" s="6"/>
      <c r="R47" s="2"/>
      <c r="S47" s="2"/>
      <c r="T47" s="7"/>
    </row>
    <row r="48" spans="1:22">
      <c r="A48" s="1"/>
      <c r="P48" s="3"/>
      <c r="Q48" s="6"/>
      <c r="R48" s="2"/>
      <c r="S48" s="2"/>
      <c r="T48" s="7"/>
    </row>
    <row r="49" spans="1:20">
      <c r="A49" s="1"/>
      <c r="P49" s="3"/>
      <c r="Q49" s="6"/>
      <c r="R49" s="2"/>
      <c r="S49" s="2"/>
      <c r="T49" s="7"/>
    </row>
    <row r="50" spans="1:20">
      <c r="A50" s="1"/>
      <c r="P50" s="3"/>
      <c r="Q50" s="6"/>
      <c r="R50" s="2"/>
      <c r="S50" s="2"/>
      <c r="T50" s="7"/>
    </row>
    <row r="51" spans="1:20">
      <c r="A51" s="1"/>
      <c r="P51" s="3"/>
      <c r="Q51" s="6"/>
      <c r="R51" s="2"/>
      <c r="S51" s="2"/>
      <c r="T51" s="7"/>
    </row>
    <row r="52" spans="1:20">
      <c r="A52" s="1"/>
      <c r="P52" s="3"/>
      <c r="Q52" s="6"/>
      <c r="R52" s="2"/>
      <c r="S52" s="2"/>
      <c r="T52" s="7"/>
    </row>
    <row r="53" spans="1:20">
      <c r="A53" s="1"/>
      <c r="P53" s="3"/>
      <c r="Q53" s="6"/>
      <c r="R53" s="2"/>
      <c r="S53" s="2"/>
      <c r="T53" s="18"/>
    </row>
    <row r="54" spans="1:20" ht="14">
      <c r="A54" s="1"/>
      <c r="B54" s="8"/>
      <c r="C54" s="15"/>
      <c r="D54" s="8"/>
      <c r="E54" s="8"/>
      <c r="F54" s="8"/>
      <c r="G54" s="16"/>
      <c r="H54" s="19"/>
      <c r="I54" s="20"/>
      <c r="J54" s="19"/>
      <c r="K54" s="16"/>
      <c r="L54" s="19"/>
      <c r="M54" s="19"/>
      <c r="N54" s="16"/>
      <c r="O54" s="17"/>
      <c r="P54" s="3"/>
      <c r="Q54" s="6"/>
      <c r="R54" s="2"/>
      <c r="S54" s="2"/>
      <c r="T54" s="18"/>
    </row>
    <row r="58" spans="1:20">
      <c r="C58" s="23"/>
      <c r="D58" s="23"/>
    </row>
  </sheetData>
  <sheetProtection algorithmName="SHA-512" hashValue="ju5W2JB5fhbPNutJlgFE9qFP8w9JCQqSKOg4aJXyM2OSAAG/Ja/AeNgMpI6Gj+rjujrI7/++Sbuv6iTsWxpvXQ==" saltValue="0CGZfB6nsUqibhr/HdzqAA==" spinCount="100000" sheet="1" scenarios="1" formatColumns="0"/>
  <mergeCells count="25">
    <mergeCell ref="G26:H26"/>
    <mergeCell ref="G20:H20"/>
    <mergeCell ref="G12:H12"/>
    <mergeCell ref="G13:H13"/>
    <mergeCell ref="G14:H14"/>
    <mergeCell ref="G24:H24"/>
    <mergeCell ref="G25:H25"/>
    <mergeCell ref="G22:H22"/>
    <mergeCell ref="C4:G4"/>
    <mergeCell ref="M4:N4"/>
    <mergeCell ref="G10:H10"/>
    <mergeCell ref="G11:H11"/>
    <mergeCell ref="G21:H21"/>
    <mergeCell ref="G15:H15"/>
    <mergeCell ref="G16:H16"/>
    <mergeCell ref="G17:H17"/>
    <mergeCell ref="G18:H18"/>
    <mergeCell ref="G19:H19"/>
    <mergeCell ref="R26:U28"/>
    <mergeCell ref="R29:U31"/>
    <mergeCell ref="R18:U20"/>
    <mergeCell ref="R21:U24"/>
    <mergeCell ref="R8:U9"/>
    <mergeCell ref="R10:U11"/>
    <mergeCell ref="R13:U16"/>
  </mergeCells>
  <conditionalFormatting sqref="C5:N5">
    <cfRule type="expression" dxfId="3" priority="2">
      <formula>$M$5&gt;$M$4</formula>
    </cfRule>
  </conditionalFormatting>
  <conditionalFormatting sqref="D36:E36">
    <cfRule type="expression" dxfId="2" priority="8">
      <formula>$E$36&gt;$M$30</formula>
    </cfRule>
  </conditionalFormatting>
  <conditionalFormatting sqref="I24">
    <cfRule type="expression" dxfId="1" priority="4">
      <formula>$I$22=0</formula>
    </cfRule>
  </conditionalFormatting>
  <conditionalFormatting sqref="J24">
    <cfRule type="expression" dxfId="0" priority="3">
      <formula>$J$22=0</formula>
    </cfRule>
  </conditionalFormatting>
  <dataValidations count="2">
    <dataValidation type="list" allowBlank="1" showInputMessage="1" showErrorMessage="1" sqref="D59:D60" xr:uid="{A8E839D4-1EDD-45CB-A2CC-73F852EEB100}">
      <formula1>INDIRECT(C59)</formula1>
    </dataValidation>
    <dataValidation type="list" allowBlank="1" showInputMessage="1" showErrorMessage="1" sqref="C59:C60" xr:uid="{C6B528FD-0FFB-4404-9A69-E48C7B1062EE}">
      <formula1>Produce</formula1>
    </dataValidation>
  </dataValidations>
  <printOptions horizontalCentered="1"/>
  <pageMargins left="0.25" right="0.25" top="0.25" bottom="0.25" header="0" footer="0"/>
  <pageSetup scale="65" fitToHeight="0" orientation="landscape" r:id="rId1"/>
  <ignoredErrors>
    <ignoredError sqref="K11" unlockedFormula="1"/>
  </ignoredError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7409" r:id="rId5" name="Check Box 1">
              <controlPr locked="0" defaultSize="0" autoFill="0" autoLine="0" autoPict="0" altText="Yes1">
                <anchor moveWithCells="1">
                  <from>
                    <xdr:col>21</xdr:col>
                    <xdr:colOff>44450</xdr:colOff>
                    <xdr:row>7</xdr:row>
                    <xdr:rowOff>139700</xdr:rowOff>
                  </from>
                  <to>
                    <xdr:col>21</xdr:col>
                    <xdr:colOff>323850</xdr:colOff>
                    <xdr:row>8</xdr:row>
                    <xdr:rowOff>127000</xdr:rowOff>
                  </to>
                </anchor>
              </controlPr>
            </control>
          </mc:Choice>
        </mc:AlternateContent>
        <mc:AlternateContent xmlns:mc="http://schemas.openxmlformats.org/markup-compatibility/2006">
          <mc:Choice Requires="x14">
            <control shapeId="17412" r:id="rId6" name="Check Box 4">
              <controlPr locked="0" defaultSize="0" autoFill="0" autoLine="0" autoPict="0" altText="Yes2">
                <anchor moveWithCells="1">
                  <from>
                    <xdr:col>21</xdr:col>
                    <xdr:colOff>69850</xdr:colOff>
                    <xdr:row>9</xdr:row>
                    <xdr:rowOff>349250</xdr:rowOff>
                  </from>
                  <to>
                    <xdr:col>21</xdr:col>
                    <xdr:colOff>355600</xdr:colOff>
                    <xdr:row>9</xdr:row>
                    <xdr:rowOff>584200</xdr:rowOff>
                  </to>
                </anchor>
              </controlPr>
            </control>
          </mc:Choice>
        </mc:AlternateContent>
        <mc:AlternateContent xmlns:mc="http://schemas.openxmlformats.org/markup-compatibility/2006">
          <mc:Choice Requires="x14">
            <control shapeId="17413" r:id="rId7" name="Check Box 5">
              <controlPr locked="0" defaultSize="0" autoFill="0" autoLine="0" autoPict="0" altText="Yes3">
                <anchor moveWithCells="1">
                  <from>
                    <xdr:col>21</xdr:col>
                    <xdr:colOff>127000</xdr:colOff>
                    <xdr:row>13</xdr:row>
                    <xdr:rowOff>146050</xdr:rowOff>
                  </from>
                  <to>
                    <xdr:col>21</xdr:col>
                    <xdr:colOff>406400</xdr:colOff>
                    <xdr:row>14</xdr:row>
                    <xdr:rowOff>158750</xdr:rowOff>
                  </to>
                </anchor>
              </controlPr>
            </control>
          </mc:Choice>
        </mc:AlternateContent>
        <mc:AlternateContent xmlns:mc="http://schemas.openxmlformats.org/markup-compatibility/2006">
          <mc:Choice Requires="x14">
            <control shapeId="17414" r:id="rId8" name="Check Box 6">
              <controlPr locked="0" defaultSize="0" autoFill="0" autoLine="0" autoPict="0" altText="Yes4">
                <anchor moveWithCells="1">
                  <from>
                    <xdr:col>21</xdr:col>
                    <xdr:colOff>127000</xdr:colOff>
                    <xdr:row>18</xdr:row>
                    <xdr:rowOff>31750</xdr:rowOff>
                  </from>
                  <to>
                    <xdr:col>21</xdr:col>
                    <xdr:colOff>406400</xdr:colOff>
                    <xdr:row>19</xdr:row>
                    <xdr:rowOff>57150</xdr:rowOff>
                  </to>
                </anchor>
              </controlPr>
            </control>
          </mc:Choice>
        </mc:AlternateContent>
        <mc:AlternateContent xmlns:mc="http://schemas.openxmlformats.org/markup-compatibility/2006">
          <mc:Choice Requires="x14">
            <control shapeId="17415" r:id="rId9" name="Check Box 7">
              <controlPr locked="0" defaultSize="0" autoFill="0" autoLine="0" autoPict="0" altText="Yes5">
                <anchor moveWithCells="1">
                  <from>
                    <xdr:col>21</xdr:col>
                    <xdr:colOff>171450</xdr:colOff>
                    <xdr:row>20</xdr:row>
                    <xdr:rowOff>527050</xdr:rowOff>
                  </from>
                  <to>
                    <xdr:col>21</xdr:col>
                    <xdr:colOff>450850</xdr:colOff>
                    <xdr:row>21</xdr:row>
                    <xdr:rowOff>165100</xdr:rowOff>
                  </to>
                </anchor>
              </controlPr>
            </control>
          </mc:Choice>
        </mc:AlternateContent>
        <mc:AlternateContent xmlns:mc="http://schemas.openxmlformats.org/markup-compatibility/2006">
          <mc:Choice Requires="x14">
            <control shapeId="17416" r:id="rId10" name="Check Box 8">
              <controlPr locked="0" defaultSize="0" autoFill="0" autoLine="0" autoPict="0" altText="Yes6">
                <anchor moveWithCells="1">
                  <from>
                    <xdr:col>21</xdr:col>
                    <xdr:colOff>190500</xdr:colOff>
                    <xdr:row>25</xdr:row>
                    <xdr:rowOff>146050</xdr:rowOff>
                  </from>
                  <to>
                    <xdr:col>21</xdr:col>
                    <xdr:colOff>565150</xdr:colOff>
                    <xdr:row>26</xdr:row>
                    <xdr:rowOff>127000</xdr:rowOff>
                  </to>
                </anchor>
              </controlPr>
            </control>
          </mc:Choice>
        </mc:AlternateContent>
        <mc:AlternateContent xmlns:mc="http://schemas.openxmlformats.org/markup-compatibility/2006">
          <mc:Choice Requires="x14">
            <control shapeId="17417" r:id="rId11" name="Check Box 9">
              <controlPr locked="0" defaultSize="0" autoFill="0" autoLine="0" autoPict="0" altText="Yes7">
                <anchor moveWithCells="1">
                  <from>
                    <xdr:col>21</xdr:col>
                    <xdr:colOff>209550</xdr:colOff>
                    <xdr:row>28</xdr:row>
                    <xdr:rowOff>412750</xdr:rowOff>
                  </from>
                  <to>
                    <xdr:col>21</xdr:col>
                    <xdr:colOff>488950</xdr:colOff>
                    <xdr:row>29</xdr:row>
                    <xdr:rowOff>44450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DFADAF2B-2964-4A99-B5D0-C0911548EB32}">
            <xm:f>'Project Information'!$C$15&lt;&gt;"COMcheck"</xm:f>
            <x14:dxf>
              <font>
                <color theme="0"/>
              </font>
              <fill>
                <patternFill>
                  <bgColor theme="0"/>
                </patternFill>
              </fill>
            </x14:dxf>
          </x14:cfRule>
          <xm:sqref>B20 G20 I20:K20 O20 G23:K23 B23:B24 O23:O24 G24 I24:K24</xm:sqref>
        </x14:conditionalFormatting>
        <x14:conditionalFormatting xmlns:xm="http://schemas.microsoft.com/office/excel/2006/main">
          <x14:cfRule type="expression" priority="7" id="{38207C4C-34DE-42B2-9509-8C8292CD7BC9}">
            <xm:f>'Project Information'!$C$15&lt;&gt;"COMcheck"</xm:f>
            <x14:dxf>
              <font>
                <color theme="0"/>
              </font>
              <fill>
                <patternFill patternType="solid">
                  <fgColor theme="0"/>
                  <bgColor theme="0"/>
                </patternFill>
              </fill>
            </x14:dxf>
          </x14:cfRule>
          <xm:sqref>B7:O38 B2:O5 B6:L6 N6:O6</xm:sqref>
        </x14:conditionalFormatting>
        <x14:conditionalFormatting xmlns:xm="http://schemas.microsoft.com/office/excel/2006/main">
          <x14:cfRule type="expression" priority="5" id="{C1D2425F-AB24-46ED-8964-87BCEFE01773}">
            <xm:f>'Project Information'!$C$15&lt;&gt;"COMcheck"</xm:f>
            <x14:dxf>
              <font>
                <color theme="0"/>
              </font>
              <fill>
                <patternFill>
                  <bgColor theme="0"/>
                </patternFill>
              </fill>
            </x14:dxf>
          </x14:cfRule>
          <xm:sqref>B21:O21 B22:G22 I22:O22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A6D9ED5-37FD-4994-BA9A-5BAA864EDD6C}">
          <x14:formula1>
            <xm:f>Code!$B$34:$B$130</xm:f>
          </x14:formula1>
          <xm:sqref>C11:C20 C23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CFB60-1081-40AA-B633-9D6237F7B3F8}">
  <dimension ref="A1:BG1"/>
  <sheetViews>
    <sheetView workbookViewId="0">
      <selection activeCell="C18" sqref="C18"/>
    </sheetView>
  </sheetViews>
  <sheetFormatPr defaultRowHeight="12.5"/>
  <cols>
    <col min="1" max="1" width="7.6328125" bestFit="1" customWidth="1"/>
    <col min="2" max="2" width="26.7265625" bestFit="1" customWidth="1"/>
    <col min="3" max="3" width="94.54296875" bestFit="1" customWidth="1"/>
    <col min="4" max="6" width="2.90625" bestFit="1" customWidth="1"/>
    <col min="7" max="9" width="5.453125" bestFit="1" customWidth="1"/>
    <col min="10" max="11" width="2.90625" bestFit="1" customWidth="1"/>
    <col min="12" max="16" width="6.90625" bestFit="1" customWidth="1"/>
    <col min="17" max="17" width="5.453125" bestFit="1" customWidth="1"/>
    <col min="18" max="18" width="8.453125" bestFit="1" customWidth="1"/>
    <col min="19" max="19" width="4.90625" bestFit="1" customWidth="1"/>
    <col min="20" max="20" width="5.453125" customWidth="1"/>
    <col min="21" max="22" width="5.90625" bestFit="1" customWidth="1"/>
    <col min="23" max="23" width="7.453125" bestFit="1" customWidth="1"/>
    <col min="24" max="24" width="6.453125" bestFit="1" customWidth="1"/>
    <col min="25" max="31" width="2.90625" bestFit="1" customWidth="1"/>
    <col min="32" max="32" width="17.36328125" bestFit="1" customWidth="1"/>
    <col min="33" max="33" width="19.81640625" bestFit="1" customWidth="1"/>
    <col min="34" max="34" width="5.36328125" bestFit="1" customWidth="1"/>
    <col min="35" max="36" width="2.90625" bestFit="1" customWidth="1"/>
    <col min="37" max="37" width="4.36328125" bestFit="1" customWidth="1"/>
    <col min="38" max="38" width="3.6328125" bestFit="1" customWidth="1"/>
    <col min="39" max="39" width="7.81640625" bestFit="1" customWidth="1"/>
    <col min="40" max="40" width="3.90625" bestFit="1" customWidth="1"/>
    <col min="41" max="41" width="19.81640625" bestFit="1" customWidth="1"/>
    <col min="42" max="42" width="7.54296875" bestFit="1" customWidth="1"/>
    <col min="43" max="43" width="4.26953125" bestFit="1" customWidth="1"/>
    <col min="44" max="59" width="2.90625" bestFit="1" customWidth="1"/>
  </cols>
  <sheetData>
    <row r="1" spans="1:59">
      <c r="A1" s="541" t="s">
        <v>1520</v>
      </c>
      <c r="B1" s="542" t="s">
        <v>1521</v>
      </c>
      <c r="C1" s="541" t="s">
        <v>1522</v>
      </c>
      <c r="D1" s="544">
        <v>0</v>
      </c>
      <c r="E1" s="545">
        <v>0</v>
      </c>
      <c r="F1" s="545">
        <v>0</v>
      </c>
      <c r="G1" s="546">
        <f>IF('Project Information'!$C$15="Whole Building",'Whole Bldg-Proj Summary'!$D$19,IF('Project Information'!$C$15="Space By Space",'Space-by-Space-Proj Summary'!$D$19,IF('Project Information'!$C$15="COMcheck",'COMcheck Proj Summary'!$D$32,0)))</f>
        <v>0</v>
      </c>
      <c r="H1" s="546">
        <f>IF('Project Information'!$C$15="Whole Building",'Whole Bldg-Proj Summary'!$D$19,IF('Project Information'!$C$15="Space By Space",'Space-by-Space-Proj Summary'!$D$19,IF('Project Information'!$C$15="COMcheck",'COMcheck Proj Summary'!$D$32,0)))</f>
        <v>0</v>
      </c>
      <c r="I1" s="546">
        <f>IF('Project Information'!$C$15="Whole Building",'Whole Bldg-Proj Summary'!$D$19,IF('Project Information'!$C$15="Space By Space",'Space-by-Space-Proj Summary'!$D$19,IF('Project Information'!$C$15="COMcheck",'COMcheck Proj Summary'!$D$32,0)))</f>
        <v>0</v>
      </c>
      <c r="J1" s="545">
        <v>0</v>
      </c>
      <c r="K1" s="545">
        <v>0</v>
      </c>
      <c r="L1" s="541">
        <f>'Project Information'!O14</f>
        <v>0</v>
      </c>
      <c r="M1" s="541">
        <f>'Project Information'!K14</f>
        <v>0</v>
      </c>
      <c r="N1" s="541">
        <f>'Project Information'!O14</f>
        <v>0</v>
      </c>
      <c r="O1" s="541">
        <f>'Project Information'!K14+'Project Information'!O14</f>
        <v>0</v>
      </c>
      <c r="P1" s="541">
        <f>IF('Project Information'!C15="Whole Building",'Whole Bldg-Proj Summary'!E19,IF('Project Information'!C15="Space By Space",'Space-by-Space-Proj Summary'!E19,IF('Project Information'!C15="COMcheck",'COMcheck Proj Summary'!E32,0)))</f>
        <v>0</v>
      </c>
      <c r="Q1" s="546">
        <f>'Project Information'!D14+'Project Information'!H14</f>
        <v>0</v>
      </c>
      <c r="R1" s="543">
        <f>Q1*P1</f>
        <v>0</v>
      </c>
      <c r="S1" s="541">
        <v>100</v>
      </c>
      <c r="T1" s="546">
        <f>AVERAGE(G1:I1)</f>
        <v>0</v>
      </c>
      <c r="U1" s="541">
        <f>IF('Project Information'!$C$15="Whole Building",'Whole Bldg-Proj Summary'!$M$4,IF('Project Information'!$C$15="Space By Space",'Space-by-Space-Proj Summary'!$M$4,IF('Project Information'!$C$15="COMcheck",'COMcheck Proj Summary'!$M$4,0)))</f>
        <v>0</v>
      </c>
      <c r="V1" s="541">
        <f>IF('Project Information'!$C$15="Whole Building",'Whole Bldg-Proj Summary'!$M$5,IF('Project Information'!$C$15="Space By Space",'Space-by-Space-Proj Summary'!$M$5,IF('Project Information'!$C$15="COMcheck",'COMcheck Proj Summary'!$M$5,0)))</f>
        <v>0</v>
      </c>
      <c r="W1" s="543">
        <f>IF('Project Information'!$C$15="Whole Building",'Whole Bldg-Proj Summary'!$D$23,IF('Project Information'!$C$15="Space By Space",'Space-by-Space-Proj Summary'!$D$22,IF('Project Information'!$C$15="COMcheck",'COMcheck Proj Summary'!$D$36,0)))</f>
        <v>0</v>
      </c>
      <c r="X1" s="543">
        <f>IF('Project Information'!$C$15="Whole Building",'Whole Bldg-Proj Summary'!$E$23,IF('Project Information'!$C$15="Space By Space",'Space-by-Space-Proj Summary'!$E$22,IF('Project Information'!$C$15="COMcheck",'COMcheck Proj Summary'!$E$36,0)))</f>
        <v>0</v>
      </c>
      <c r="Y1" s="545">
        <v>0</v>
      </c>
      <c r="Z1" s="545">
        <v>0</v>
      </c>
      <c r="AA1" s="545">
        <v>0</v>
      </c>
      <c r="AB1" s="545">
        <v>0</v>
      </c>
      <c r="AC1" s="545">
        <v>0</v>
      </c>
      <c r="AD1" s="545">
        <v>0</v>
      </c>
      <c r="AE1" s="545">
        <v>0</v>
      </c>
      <c r="AF1" s="541" t="str">
        <f>'Project Information'!D8&amp;" - IllumEx"</f>
        <v xml:space="preserve"> - IllumEx</v>
      </c>
      <c r="AG1" s="541" t="s">
        <v>1422</v>
      </c>
      <c r="AH1" s="541" t="s">
        <v>1523</v>
      </c>
      <c r="AI1" s="545">
        <f>MRD!L4</f>
        <v>0</v>
      </c>
      <c r="AJ1" s="545">
        <v>0</v>
      </c>
      <c r="AK1" s="541" t="s">
        <v>142</v>
      </c>
      <c r="AL1" s="541" t="s">
        <v>1524</v>
      </c>
      <c r="AM1" s="541" t="s">
        <v>1525</v>
      </c>
      <c r="AN1" s="541">
        <v>15</v>
      </c>
      <c r="AO1" s="541" t="s">
        <v>1526</v>
      </c>
      <c r="AP1" s="541" t="s">
        <v>1527</v>
      </c>
      <c r="AQ1" s="541" t="s">
        <v>1330</v>
      </c>
      <c r="AR1" s="545">
        <v>0</v>
      </c>
      <c r="AS1" s="545">
        <v>0</v>
      </c>
      <c r="AT1" s="545">
        <v>0</v>
      </c>
      <c r="AU1" s="545">
        <v>0</v>
      </c>
      <c r="AV1" s="545">
        <v>0</v>
      </c>
      <c r="AW1" s="545">
        <v>0</v>
      </c>
      <c r="AX1" s="545">
        <v>0</v>
      </c>
      <c r="AY1" s="545">
        <v>0</v>
      </c>
      <c r="AZ1" s="545">
        <v>0</v>
      </c>
      <c r="BA1" s="545">
        <v>0</v>
      </c>
      <c r="BB1" s="545">
        <v>0</v>
      </c>
      <c r="BC1" s="545">
        <v>0</v>
      </c>
      <c r="BD1" s="545">
        <v>0</v>
      </c>
      <c r="BE1" s="545">
        <v>0</v>
      </c>
      <c r="BF1" s="545">
        <v>0</v>
      </c>
      <c r="BG1" s="545">
        <v>0</v>
      </c>
    </row>
  </sheetData>
  <sheetProtection algorithmName="SHA-512" hashValue="xGHeFZGqfwhjhvQ0KuPQynBeT36jeUQHR8dNB3RxetjrKDB958SWf3qqzCNlvZVfc1Cqimyo0XE8BBnauk9Sjg==" saltValue="bNwd5QCxTaRS1pa98cMG4A==" spinCount="100000" sheet="1" objects="1" scenarios="1"/>
  <pageMargins left="0.7" right="0.7" top="0.75" bottom="0.75" header="0.3" footer="0.3"/>
  <pageSetup paperSize="9" orientation="portrait" r:id="rId1"/>
  <ignoredErrors>
    <ignoredError sqref="M1" 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U76"/>
  <sheetViews>
    <sheetView showGridLines="0" showZeros="0" workbookViewId="0">
      <selection activeCell="B32" sqref="B32:L32"/>
    </sheetView>
  </sheetViews>
  <sheetFormatPr defaultRowHeight="12.5"/>
  <cols>
    <col min="1" max="1" width="13" customWidth="1"/>
    <col min="2" max="4" width="2.7265625" customWidth="1"/>
    <col min="5" max="5" width="13.1796875" customWidth="1"/>
    <col min="6" max="6" width="9.1796875" customWidth="1"/>
    <col min="7" max="8" width="6.7265625" customWidth="1"/>
    <col min="9" max="9" width="11.453125" customWidth="1"/>
    <col min="10" max="10" width="9.1796875" customWidth="1"/>
    <col min="11" max="11" width="9.26953125" customWidth="1"/>
    <col min="12" max="12" width="15.7265625" customWidth="1"/>
    <col min="13" max="13" width="3.81640625" customWidth="1"/>
    <col min="16" max="16" width="20.08984375" customWidth="1"/>
    <col min="20" max="21" width="10.7265625" customWidth="1"/>
  </cols>
  <sheetData>
    <row r="1" spans="1:21" ht="25">
      <c r="A1" s="62" t="s">
        <v>85</v>
      </c>
      <c r="B1" s="26"/>
      <c r="C1" s="26"/>
      <c r="D1" s="26"/>
      <c r="E1" s="26"/>
      <c r="F1" s="26"/>
      <c r="G1" s="26"/>
      <c r="H1" s="26"/>
      <c r="I1" s="26"/>
      <c r="J1" s="26"/>
      <c r="K1" s="26"/>
      <c r="L1" s="26"/>
      <c r="M1" s="26"/>
    </row>
    <row r="2" spans="1:21">
      <c r="A2" s="26"/>
      <c r="B2" s="26"/>
      <c r="C2" s="26"/>
      <c r="D2" s="26"/>
      <c r="E2" s="26"/>
      <c r="F2" s="26"/>
      <c r="G2" s="26"/>
      <c r="H2" s="26"/>
      <c r="I2" s="26"/>
      <c r="J2" s="26"/>
      <c r="K2" s="26"/>
      <c r="L2" s="26"/>
      <c r="M2" s="26"/>
    </row>
    <row r="3" spans="1:21" ht="13">
      <c r="A3" s="55" t="s">
        <v>86</v>
      </c>
      <c r="B3" s="56"/>
      <c r="C3" s="714">
        <f>'Project Information'!D8</f>
        <v>0</v>
      </c>
      <c r="D3" s="715"/>
      <c r="E3" s="715"/>
      <c r="F3" s="715"/>
      <c r="G3" s="715"/>
      <c r="H3" s="715"/>
      <c r="I3" s="716"/>
      <c r="J3" s="57"/>
      <c r="K3" s="58" t="s">
        <v>88</v>
      </c>
      <c r="L3" s="281" t="s">
        <v>1414</v>
      </c>
      <c r="M3" s="26"/>
    </row>
    <row r="4" spans="1:21" ht="13">
      <c r="A4" s="59" t="s">
        <v>17</v>
      </c>
      <c r="B4" s="60"/>
      <c r="C4" s="714" t="str">
        <f>'Project Information'!D9&amp;" "&amp;'Project Information'!C10&amp;", "&amp;'Project Information'!F10&amp;" "&amp;'Project Information'!H10</f>
        <v xml:space="preserve">  , NY </v>
      </c>
      <c r="D4" s="715"/>
      <c r="E4" s="715"/>
      <c r="F4" s="715"/>
      <c r="G4" s="715"/>
      <c r="H4" s="715"/>
      <c r="I4" s="716"/>
      <c r="J4" s="57"/>
      <c r="K4" s="61" t="s">
        <v>1444</v>
      </c>
      <c r="L4" s="281"/>
      <c r="M4" s="26"/>
    </row>
    <row r="5" spans="1:21" ht="13">
      <c r="A5" s="59" t="s">
        <v>87</v>
      </c>
      <c r="B5" s="60"/>
      <c r="C5" s="717"/>
      <c r="D5" s="718"/>
      <c r="E5" s="718"/>
      <c r="F5" s="718"/>
      <c r="G5" s="718"/>
      <c r="H5" s="718"/>
      <c r="I5" s="718"/>
      <c r="J5" s="718"/>
      <c r="K5" s="718"/>
      <c r="L5" s="719"/>
      <c r="M5" s="26"/>
    </row>
    <row r="6" spans="1:21" ht="9" customHeight="1">
      <c r="A6" s="29"/>
      <c r="B6" s="29"/>
      <c r="C6" s="29"/>
      <c r="D6" s="29"/>
      <c r="E6" s="29"/>
      <c r="F6" s="29"/>
      <c r="G6" s="29"/>
      <c r="H6" s="29"/>
      <c r="I6" s="29"/>
      <c r="J6" s="29"/>
      <c r="K6" s="29"/>
      <c r="L6" s="29"/>
      <c r="M6" s="26"/>
    </row>
    <row r="7" spans="1:21" ht="63.65" customHeight="1">
      <c r="A7" s="720" t="s">
        <v>1445</v>
      </c>
      <c r="B7" s="721"/>
      <c r="C7" s="721"/>
      <c r="D7" s="721"/>
      <c r="E7" s="721"/>
      <c r="F7" s="721"/>
      <c r="G7" s="721"/>
      <c r="H7" s="721"/>
      <c r="I7" s="721"/>
      <c r="J7" s="721"/>
      <c r="K7" s="721"/>
      <c r="L7" s="721"/>
      <c r="M7" s="26"/>
    </row>
    <row r="8" spans="1:21" ht="9" customHeight="1" thickBot="1">
      <c r="A8" s="29"/>
      <c r="B8" s="29"/>
      <c r="C8" s="29"/>
      <c r="D8" s="29"/>
      <c r="E8" s="29"/>
      <c r="F8" s="29"/>
      <c r="G8" s="29"/>
      <c r="H8" s="29"/>
      <c r="I8" s="29"/>
      <c r="J8" s="29"/>
      <c r="K8" s="29"/>
      <c r="L8" s="29"/>
      <c r="M8" s="26"/>
    </row>
    <row r="9" spans="1:21" ht="39.75" customHeight="1" thickBot="1">
      <c r="A9" s="63" t="s">
        <v>1447</v>
      </c>
      <c r="B9" s="703" t="s">
        <v>89</v>
      </c>
      <c r="C9" s="704"/>
      <c r="D9" s="704"/>
      <c r="E9" s="704"/>
      <c r="F9" s="704"/>
      <c r="G9" s="704"/>
      <c r="H9" s="704"/>
      <c r="I9" s="704"/>
      <c r="J9" s="704"/>
      <c r="K9" s="704"/>
      <c r="L9" s="704"/>
      <c r="M9" s="26"/>
    </row>
    <row r="10" spans="1:21" ht="27" customHeight="1">
      <c r="A10" s="64"/>
      <c r="B10" s="722" t="s">
        <v>1415</v>
      </c>
      <c r="C10" s="722"/>
      <c r="D10" s="722"/>
      <c r="E10" s="722"/>
      <c r="F10" s="722"/>
      <c r="G10" s="722"/>
      <c r="H10" s="722"/>
      <c r="I10" s="722"/>
      <c r="J10" s="722"/>
      <c r="K10" s="722"/>
      <c r="L10" s="723"/>
      <c r="M10" s="26"/>
    </row>
    <row r="11" spans="1:21" ht="188.25" customHeight="1">
      <c r="A11" s="65"/>
      <c r="B11" s="705"/>
      <c r="C11" s="705"/>
      <c r="D11" s="705"/>
      <c r="E11" s="705"/>
      <c r="F11" s="705"/>
      <c r="G11" s="705"/>
      <c r="H11" s="705"/>
      <c r="I11" s="705"/>
      <c r="J11" s="705"/>
      <c r="K11" s="705"/>
      <c r="L11" s="706"/>
      <c r="M11" s="26"/>
      <c r="Q11" s="690" t="s">
        <v>1482</v>
      </c>
      <c r="R11" s="690"/>
      <c r="S11" s="690"/>
      <c r="T11" s="690"/>
      <c r="U11" s="136"/>
    </row>
    <row r="12" spans="1:21" ht="27" customHeight="1">
      <c r="A12" s="66"/>
      <c r="B12" s="710" t="s">
        <v>1446</v>
      </c>
      <c r="C12" s="710"/>
      <c r="D12" s="710"/>
      <c r="E12" s="710"/>
      <c r="F12" s="710"/>
      <c r="G12" s="710"/>
      <c r="H12" s="710"/>
      <c r="I12" s="710"/>
      <c r="J12" s="710"/>
      <c r="K12" s="710"/>
      <c r="L12" s="711"/>
      <c r="M12" s="26"/>
    </row>
    <row r="13" spans="1:21" ht="137.25" customHeight="1">
      <c r="A13" s="65"/>
      <c r="B13" s="705"/>
      <c r="C13" s="705"/>
      <c r="D13" s="705"/>
      <c r="E13" s="705"/>
      <c r="F13" s="705"/>
      <c r="G13" s="705"/>
      <c r="H13" s="705"/>
      <c r="I13" s="705"/>
      <c r="J13" s="705"/>
      <c r="K13" s="705"/>
      <c r="L13" s="706"/>
      <c r="M13" s="26"/>
      <c r="Q13" s="690" t="s">
        <v>1481</v>
      </c>
      <c r="R13" s="690"/>
      <c r="S13" s="690"/>
      <c r="T13" s="690"/>
      <c r="U13" s="135"/>
    </row>
    <row r="14" spans="1:21" ht="9" customHeight="1" thickBot="1">
      <c r="A14" s="67"/>
      <c r="B14" s="68"/>
      <c r="C14" s="68"/>
      <c r="D14" s="68"/>
      <c r="E14" s="68"/>
      <c r="F14" s="68"/>
      <c r="G14" s="68"/>
      <c r="H14" s="68"/>
      <c r="I14" s="68"/>
      <c r="J14" s="68"/>
      <c r="K14" s="68"/>
      <c r="L14" s="69"/>
      <c r="M14" s="26"/>
      <c r="Q14" s="134"/>
      <c r="R14" s="134"/>
      <c r="S14" s="134"/>
      <c r="T14" s="134"/>
    </row>
    <row r="15" spans="1:21" ht="39.75" customHeight="1" thickBot="1">
      <c r="A15" s="63" t="s">
        <v>1447</v>
      </c>
      <c r="B15" s="703" t="s">
        <v>1452</v>
      </c>
      <c r="C15" s="703"/>
      <c r="D15" s="703"/>
      <c r="E15" s="703"/>
      <c r="F15" s="703"/>
      <c r="G15" s="703"/>
      <c r="H15" s="703"/>
      <c r="I15" s="703"/>
      <c r="J15" s="703"/>
      <c r="K15" s="703"/>
      <c r="L15" s="703"/>
      <c r="M15" s="26"/>
      <c r="Q15" s="134"/>
      <c r="R15" s="134"/>
      <c r="S15" s="134"/>
      <c r="T15" s="134"/>
    </row>
    <row r="16" spans="1:21" ht="25.5" customHeight="1">
      <c r="A16" s="440"/>
      <c r="B16" s="707" t="s">
        <v>1457</v>
      </c>
      <c r="C16" s="708"/>
      <c r="D16" s="708"/>
      <c r="E16" s="708"/>
      <c r="F16" s="708"/>
      <c r="G16" s="708"/>
      <c r="H16" s="708"/>
      <c r="I16" s="708"/>
      <c r="J16" s="708"/>
      <c r="K16" s="708"/>
      <c r="L16" s="709"/>
      <c r="M16" s="26"/>
    </row>
    <row r="17" spans="1:13" ht="6" customHeight="1">
      <c r="A17" s="72"/>
      <c r="B17" s="44"/>
      <c r="C17" s="29"/>
      <c r="D17" s="71"/>
      <c r="E17" s="29"/>
      <c r="F17" s="29"/>
      <c r="G17" s="29"/>
      <c r="H17" s="29"/>
      <c r="I17" s="29"/>
      <c r="J17" s="29"/>
      <c r="K17" s="29"/>
      <c r="L17" s="70"/>
      <c r="M17" s="26"/>
    </row>
    <row r="18" spans="1:13" ht="25.5" customHeight="1">
      <c r="A18" s="76"/>
      <c r="B18" s="691" t="s">
        <v>1453</v>
      </c>
      <c r="C18" s="689"/>
      <c r="D18" s="689"/>
      <c r="E18" s="689"/>
      <c r="F18" s="689"/>
      <c r="G18" s="689"/>
      <c r="H18" s="689"/>
      <c r="I18" s="689"/>
      <c r="J18" s="689"/>
      <c r="K18" s="689"/>
      <c r="L18" s="692"/>
      <c r="M18" s="26"/>
    </row>
    <row r="19" spans="1:13" ht="6" customHeight="1">
      <c r="A19" s="76"/>
      <c r="B19" s="80"/>
      <c r="C19" s="26"/>
      <c r="D19" s="26"/>
      <c r="E19" s="26"/>
      <c r="F19" s="26"/>
      <c r="G19" s="26"/>
      <c r="H19" s="26"/>
      <c r="I19" s="26"/>
      <c r="J19" s="26"/>
      <c r="K19" s="26"/>
      <c r="L19" s="81"/>
      <c r="M19" s="26"/>
    </row>
    <row r="20" spans="1:13">
      <c r="A20" s="700"/>
      <c r="B20" s="44" t="s">
        <v>1440</v>
      </c>
      <c r="C20" s="29"/>
      <c r="D20" s="29"/>
      <c r="E20" s="29"/>
      <c r="F20" s="29"/>
      <c r="G20" s="29"/>
      <c r="H20" s="29"/>
      <c r="I20" s="29"/>
      <c r="J20" s="29"/>
      <c r="K20" s="26"/>
      <c r="L20" s="361">
        <f>IFERROR(CONCATENATE((ROUND(SUMPRODUCT('Interior Space'!$G$10:$G$509,'Interior Space'!#REF!)/SUM('Interior Space'!#REF!)," hours"))),0)</f>
        <v>0</v>
      </c>
      <c r="M20" s="26"/>
    </row>
    <row r="21" spans="1:13">
      <c r="A21" s="700"/>
      <c r="B21" s="44" t="s">
        <v>1441</v>
      </c>
      <c r="C21" s="29"/>
      <c r="D21" s="29"/>
      <c r="E21" s="29"/>
      <c r="F21" s="26"/>
      <c r="G21" s="26"/>
      <c r="H21" s="121">
        <f>IFERROR(CONCATENATE((ROUND(SUMPRODUCT('Exterior Space'!$F$10:$F$259,'Exterior Space'!$U$10:$U$259)/SUM('Exterior Space'!$U$10:$U$259)," hours"))),)</f>
        <v>0</v>
      </c>
      <c r="J21" s="29"/>
      <c r="K21" s="29"/>
      <c r="L21" s="70"/>
      <c r="M21" s="26"/>
    </row>
    <row r="22" spans="1:13" ht="6" customHeight="1">
      <c r="A22" s="65"/>
      <c r="B22" s="44"/>
      <c r="C22" s="29"/>
      <c r="D22" s="29"/>
      <c r="E22" s="29"/>
      <c r="F22" s="29"/>
      <c r="G22" s="29"/>
      <c r="H22" s="29"/>
      <c r="I22" s="29"/>
      <c r="J22" s="29"/>
      <c r="K22" s="29"/>
      <c r="L22" s="70"/>
      <c r="M22" s="26"/>
    </row>
    <row r="23" spans="1:13">
      <c r="A23" s="65"/>
      <c r="B23" s="73" t="s">
        <v>90</v>
      </c>
      <c r="C23" s="29"/>
      <c r="D23" s="29"/>
      <c r="E23" s="29"/>
      <c r="F23" s="26"/>
      <c r="G23" s="74">
        <f>'Project Information'!L12</f>
        <v>0</v>
      </c>
      <c r="H23" s="26"/>
      <c r="I23" s="29"/>
      <c r="J23" s="29"/>
      <c r="K23" s="29"/>
      <c r="L23" s="70"/>
      <c r="M23" s="26"/>
    </row>
    <row r="24" spans="1:13" ht="6" customHeight="1" thickBot="1">
      <c r="A24" s="65"/>
      <c r="B24" s="75"/>
      <c r="C24" s="68"/>
      <c r="D24" s="68"/>
      <c r="E24" s="68"/>
      <c r="F24" s="68"/>
      <c r="G24" s="68"/>
      <c r="H24" s="68"/>
      <c r="I24" s="68"/>
      <c r="J24" s="68"/>
      <c r="K24" s="68"/>
      <c r="L24" s="69"/>
      <c r="M24" s="26"/>
    </row>
    <row r="25" spans="1:13" ht="39.75" customHeight="1" thickBot="1">
      <c r="A25" s="63" t="s">
        <v>1447</v>
      </c>
      <c r="B25" s="683" t="s">
        <v>91</v>
      </c>
      <c r="C25" s="684"/>
      <c r="D25" s="684"/>
      <c r="E25" s="684"/>
      <c r="F25" s="684"/>
      <c r="G25" s="684"/>
      <c r="H25" s="684"/>
      <c r="I25" s="684"/>
      <c r="J25" s="684"/>
      <c r="K25" s="684"/>
      <c r="L25" s="685"/>
      <c r="M25" s="26"/>
    </row>
    <row r="26" spans="1:13">
      <c r="A26" s="76"/>
      <c r="B26" s="77" t="s">
        <v>92</v>
      </c>
      <c r="C26" s="78"/>
      <c r="D26" s="78"/>
      <c r="E26" s="78"/>
      <c r="F26" s="78"/>
      <c r="G26" s="78"/>
      <c r="H26" s="78"/>
      <c r="I26" s="78"/>
      <c r="J26" s="78"/>
      <c r="K26" s="78"/>
      <c r="L26" s="79"/>
      <c r="M26" s="26"/>
    </row>
    <row r="27" spans="1:13" ht="6" customHeight="1">
      <c r="A27" s="76"/>
      <c r="B27" s="80"/>
      <c r="C27" s="26"/>
      <c r="D27" s="26"/>
      <c r="E27" s="26"/>
      <c r="F27" s="26"/>
      <c r="G27" s="26"/>
      <c r="H27" s="26"/>
      <c r="I27" s="26"/>
      <c r="J27" s="26"/>
      <c r="K27" s="26"/>
      <c r="L27" s="81"/>
      <c r="M27" s="26"/>
    </row>
    <row r="28" spans="1:13">
      <c r="A28" s="76"/>
      <c r="B28" s="691" t="s">
        <v>1514</v>
      </c>
      <c r="C28" s="689"/>
      <c r="D28" s="689"/>
      <c r="E28" s="689"/>
      <c r="F28" s="689"/>
      <c r="G28" s="689"/>
      <c r="H28" s="689"/>
      <c r="I28" s="689"/>
      <c r="J28" s="689"/>
      <c r="K28" s="689"/>
      <c r="L28" s="692"/>
      <c r="M28" s="26"/>
    </row>
    <row r="29" spans="1:13" ht="6" customHeight="1">
      <c r="A29" s="76"/>
      <c r="B29" s="80"/>
      <c r="C29" s="26"/>
      <c r="D29" s="26"/>
      <c r="E29" s="26"/>
      <c r="F29" s="26"/>
      <c r="G29" s="26"/>
      <c r="H29" s="26"/>
      <c r="I29" s="26"/>
      <c r="J29" s="26"/>
      <c r="K29" s="26"/>
      <c r="L29" s="81"/>
      <c r="M29" s="26"/>
    </row>
    <row r="30" spans="1:13" ht="25.5" customHeight="1">
      <c r="A30" s="76"/>
      <c r="B30" s="701" t="s">
        <v>1108</v>
      </c>
      <c r="C30" s="641"/>
      <c r="D30" s="641"/>
      <c r="E30" s="641"/>
      <c r="F30" s="641"/>
      <c r="G30" s="641"/>
      <c r="H30" s="641"/>
      <c r="I30" s="641"/>
      <c r="J30" s="641"/>
      <c r="K30" s="641"/>
      <c r="L30" s="702"/>
      <c r="M30" s="26"/>
    </row>
    <row r="31" spans="1:13" ht="6" customHeight="1" thickBot="1">
      <c r="A31" s="76"/>
      <c r="B31" s="82"/>
      <c r="C31" s="83"/>
      <c r="D31" s="83"/>
      <c r="E31" s="83"/>
      <c r="F31" s="83"/>
      <c r="G31" s="83"/>
      <c r="H31" s="83"/>
      <c r="I31" s="83"/>
      <c r="J31" s="83"/>
      <c r="K31" s="83"/>
      <c r="L31" s="84"/>
      <c r="M31" s="26"/>
    </row>
    <row r="32" spans="1:13" ht="66" customHeight="1" thickBot="1">
      <c r="A32" s="63" t="s">
        <v>1447</v>
      </c>
      <c r="B32" s="683" t="s">
        <v>1451</v>
      </c>
      <c r="C32" s="684"/>
      <c r="D32" s="684"/>
      <c r="E32" s="684"/>
      <c r="F32" s="684"/>
      <c r="G32" s="684"/>
      <c r="H32" s="684"/>
      <c r="I32" s="684"/>
      <c r="J32" s="684"/>
      <c r="K32" s="684"/>
      <c r="L32" s="685"/>
      <c r="M32" s="26"/>
    </row>
    <row r="33" spans="1:13">
      <c r="A33" s="76"/>
      <c r="B33" s="85" t="s">
        <v>93</v>
      </c>
      <c r="C33" s="78"/>
      <c r="D33" s="78"/>
      <c r="E33" s="78"/>
      <c r="F33" s="78"/>
      <c r="G33" s="78"/>
      <c r="H33" s="78"/>
      <c r="I33" s="78"/>
      <c r="J33" s="78"/>
      <c r="K33" s="78"/>
      <c r="L33" s="79"/>
      <c r="M33" s="26"/>
    </row>
    <row r="34" spans="1:13" ht="6" customHeight="1">
      <c r="A34" s="76"/>
      <c r="B34" s="80"/>
      <c r="C34" s="26"/>
      <c r="D34" s="26"/>
      <c r="E34" s="26"/>
      <c r="F34" s="26"/>
      <c r="G34" s="26"/>
      <c r="H34" s="26"/>
      <c r="I34" s="26"/>
      <c r="J34" s="26"/>
      <c r="K34" s="26"/>
      <c r="L34" s="81"/>
      <c r="M34" s="26"/>
    </row>
    <row r="35" spans="1:13">
      <c r="A35" s="76"/>
      <c r="B35" s="73" t="s">
        <v>1419</v>
      </c>
      <c r="C35" s="26"/>
      <c r="D35" s="26"/>
      <c r="E35" s="26"/>
      <c r="F35" s="26"/>
      <c r="G35" s="26"/>
      <c r="H35" s="26"/>
      <c r="I35" s="26"/>
      <c r="J35" s="26"/>
      <c r="K35" s="26"/>
      <c r="L35" s="81"/>
      <c r="M35" s="26"/>
    </row>
    <row r="36" spans="1:13" ht="6" customHeight="1" thickBot="1">
      <c r="A36" s="76"/>
      <c r="B36" s="82"/>
      <c r="C36" s="83"/>
      <c r="D36" s="83"/>
      <c r="E36" s="83"/>
      <c r="F36" s="83"/>
      <c r="G36" s="83"/>
      <c r="H36" s="83"/>
      <c r="I36" s="83"/>
      <c r="J36" s="83"/>
      <c r="K36" s="83"/>
      <c r="L36" s="84"/>
      <c r="M36" s="26"/>
    </row>
    <row r="37" spans="1:13" ht="40" customHeight="1" thickBot="1">
      <c r="A37" s="63" t="s">
        <v>1447</v>
      </c>
      <c r="B37" s="683" t="s">
        <v>1448</v>
      </c>
      <c r="C37" s="684"/>
      <c r="D37" s="684"/>
      <c r="E37" s="684"/>
      <c r="F37" s="684"/>
      <c r="G37" s="684"/>
      <c r="H37" s="684"/>
      <c r="I37" s="684"/>
      <c r="J37" s="684"/>
      <c r="K37" s="684"/>
      <c r="L37" s="685"/>
      <c r="M37" s="26"/>
    </row>
    <row r="38" spans="1:13">
      <c r="A38" s="76"/>
      <c r="B38" s="77" t="s">
        <v>1449</v>
      </c>
      <c r="C38" s="78"/>
      <c r="D38" s="78"/>
      <c r="E38" s="78"/>
      <c r="F38" s="78"/>
      <c r="G38" s="78"/>
      <c r="H38" s="78"/>
      <c r="I38" s="78"/>
      <c r="J38" s="78"/>
      <c r="K38" s="78"/>
      <c r="L38" s="79"/>
      <c r="M38" s="26"/>
    </row>
    <row r="39" spans="1:13" ht="6" customHeight="1">
      <c r="A39" s="76"/>
      <c r="B39" s="80"/>
      <c r="C39" s="26"/>
      <c r="D39" s="26"/>
      <c r="E39" s="26"/>
      <c r="F39" s="26"/>
      <c r="G39" s="26"/>
      <c r="H39" s="26"/>
      <c r="I39" s="26"/>
      <c r="J39" s="26"/>
      <c r="K39" s="26"/>
      <c r="L39" s="81"/>
      <c r="M39" s="26"/>
    </row>
    <row r="40" spans="1:13" ht="25.5" customHeight="1">
      <c r="A40" s="76"/>
      <c r="B40" s="686" t="s">
        <v>94</v>
      </c>
      <c r="C40" s="687"/>
      <c r="D40" s="687"/>
      <c r="E40" s="687"/>
      <c r="F40" s="687"/>
      <c r="G40" s="687"/>
      <c r="H40" s="687"/>
      <c r="I40" s="687"/>
      <c r="J40" s="687"/>
      <c r="K40" s="687"/>
      <c r="L40" s="688"/>
      <c r="M40" s="26"/>
    </row>
    <row r="41" spans="1:13" ht="6" customHeight="1">
      <c r="A41" s="76"/>
      <c r="B41" s="80"/>
      <c r="C41" s="26"/>
      <c r="D41" s="26"/>
      <c r="E41" s="26"/>
      <c r="F41" s="26"/>
      <c r="G41" s="26"/>
      <c r="H41" s="26"/>
      <c r="I41" s="26"/>
      <c r="J41" s="26"/>
      <c r="K41" s="26"/>
      <c r="L41" s="81"/>
      <c r="M41" s="26"/>
    </row>
    <row r="42" spans="1:13" ht="25.5" customHeight="1">
      <c r="A42" s="76"/>
      <c r="B42" s="691" t="s">
        <v>1450</v>
      </c>
      <c r="C42" s="687"/>
      <c r="D42" s="687"/>
      <c r="E42" s="687"/>
      <c r="F42" s="687"/>
      <c r="G42" s="687"/>
      <c r="H42" s="687"/>
      <c r="I42" s="687"/>
      <c r="J42" s="687"/>
      <c r="K42" s="687"/>
      <c r="L42" s="688"/>
      <c r="M42" s="26"/>
    </row>
    <row r="43" spans="1:13" ht="6" customHeight="1" thickBot="1">
      <c r="A43" s="86"/>
      <c r="B43" s="82"/>
      <c r="C43" s="83"/>
      <c r="D43" s="83"/>
      <c r="E43" s="83"/>
      <c r="F43" s="83"/>
      <c r="G43" s="83"/>
      <c r="H43" s="83"/>
      <c r="I43" s="83"/>
      <c r="J43" s="83"/>
      <c r="K43" s="83"/>
      <c r="L43" s="84"/>
      <c r="M43" s="26"/>
    </row>
    <row r="44" spans="1:13" ht="19" customHeight="1">
      <c r="A44" s="656" t="s">
        <v>1474</v>
      </c>
      <c r="B44" s="712"/>
      <c r="C44" s="712"/>
      <c r="D44" s="712"/>
      <c r="E44" s="712"/>
      <c r="F44" s="712"/>
      <c r="G44" s="712"/>
      <c r="H44" s="712"/>
      <c r="I44" s="712"/>
      <c r="J44" s="712"/>
      <c r="K44" s="712"/>
      <c r="L44" s="712"/>
      <c r="M44" s="26"/>
    </row>
    <row r="45" spans="1:13" ht="8.5" customHeight="1" thickBot="1">
      <c r="A45" s="26"/>
      <c r="B45" s="26"/>
      <c r="C45" s="26"/>
      <c r="D45" s="26"/>
      <c r="E45" s="26"/>
      <c r="F45" s="26"/>
      <c r="G45" s="26"/>
      <c r="H45" s="26"/>
      <c r="I45" s="26"/>
      <c r="J45" s="26"/>
      <c r="K45" s="26"/>
      <c r="L45" s="26"/>
      <c r="M45" s="26"/>
    </row>
    <row r="46" spans="1:13" ht="27" customHeight="1" thickBot="1">
      <c r="A46" s="696"/>
      <c r="B46" s="697"/>
      <c r="C46" s="697"/>
      <c r="D46" s="697"/>
      <c r="E46" s="697"/>
      <c r="F46" s="697"/>
      <c r="G46" s="697"/>
      <c r="H46" s="697"/>
      <c r="I46" s="698"/>
      <c r="J46" s="693"/>
      <c r="K46" s="694"/>
      <c r="L46" s="695"/>
      <c r="M46" s="89"/>
    </row>
    <row r="47" spans="1:13" ht="25.5" customHeight="1">
      <c r="A47" s="483" t="s">
        <v>1454</v>
      </c>
      <c r="B47" s="483"/>
      <c r="C47" s="483"/>
      <c r="D47" s="483"/>
      <c r="E47" s="483"/>
      <c r="G47" s="26"/>
      <c r="H47" s="482"/>
      <c r="I47" s="438"/>
      <c r="J47" s="438" t="s">
        <v>95</v>
      </c>
      <c r="K47" s="481"/>
      <c r="L47" s="438"/>
      <c r="M47" s="26"/>
    </row>
    <row r="48" spans="1:13" ht="18">
      <c r="A48" s="26"/>
      <c r="B48" s="26"/>
      <c r="C48" s="26"/>
      <c r="D48" s="26"/>
      <c r="E48" s="26"/>
      <c r="F48" s="26"/>
      <c r="G48" s="87" t="s">
        <v>1475</v>
      </c>
      <c r="H48" s="26"/>
      <c r="I48" s="26"/>
      <c r="J48" s="26"/>
      <c r="K48" s="26"/>
      <c r="L48" s="26"/>
      <c r="M48" s="26"/>
    </row>
    <row r="49" spans="1:13" ht="51" customHeight="1">
      <c r="A49" s="689" t="s">
        <v>1476</v>
      </c>
      <c r="B49" s="687"/>
      <c r="C49" s="687"/>
      <c r="D49" s="687"/>
      <c r="E49" s="687"/>
      <c r="F49" s="687"/>
      <c r="G49" s="687"/>
      <c r="H49" s="687"/>
      <c r="I49" s="687"/>
      <c r="J49" s="687"/>
      <c r="K49" s="687"/>
      <c r="L49" s="687"/>
      <c r="M49" s="26"/>
    </row>
    <row r="50" spans="1:13" ht="18">
      <c r="A50" s="26"/>
      <c r="B50" s="26"/>
      <c r="C50" s="26"/>
      <c r="D50" s="26"/>
      <c r="E50" s="26"/>
      <c r="F50" s="26"/>
      <c r="G50" s="87"/>
      <c r="H50" s="26"/>
      <c r="I50" s="26"/>
      <c r="J50" s="26"/>
      <c r="K50" s="26"/>
      <c r="L50" s="26"/>
      <c r="M50" s="26"/>
    </row>
    <row r="51" spans="1:13" ht="13.5" customHeight="1">
      <c r="A51" s="29" t="s">
        <v>1477</v>
      </c>
      <c r="B51" s="26"/>
      <c r="C51" s="26"/>
      <c r="D51" s="26"/>
      <c r="E51" s="26"/>
      <c r="F51" s="26"/>
      <c r="G51" s="74" t="s">
        <v>1464</v>
      </c>
      <c r="H51" s="26"/>
      <c r="I51" s="26"/>
      <c r="J51" s="26"/>
      <c r="K51" s="26"/>
      <c r="L51" s="26"/>
      <c r="M51" s="26"/>
    </row>
    <row r="52" spans="1:13" ht="8.5" customHeight="1">
      <c r="A52" s="26"/>
      <c r="B52" s="26"/>
      <c r="C52" s="26"/>
      <c r="D52" s="26"/>
      <c r="E52" s="26"/>
      <c r="F52" s="26"/>
      <c r="G52" s="87"/>
      <c r="H52" s="26"/>
      <c r="I52" s="26"/>
      <c r="J52" s="26"/>
      <c r="K52" s="26"/>
      <c r="L52" s="26"/>
      <c r="M52" s="26"/>
    </row>
    <row r="53" spans="1:13">
      <c r="A53" s="29" t="s">
        <v>1478</v>
      </c>
      <c r="B53" s="26"/>
      <c r="C53" s="26"/>
      <c r="D53" s="26"/>
      <c r="E53" s="26"/>
      <c r="F53" s="29" t="s">
        <v>1465</v>
      </c>
      <c r="G53" s="29" t="s">
        <v>1464</v>
      </c>
      <c r="H53" s="26"/>
      <c r="I53" s="26"/>
      <c r="J53" s="26"/>
      <c r="K53" s="26"/>
      <c r="L53" s="26"/>
      <c r="M53" s="26"/>
    </row>
    <row r="54" spans="1:13" ht="8.5" customHeight="1">
      <c r="A54" s="26"/>
      <c r="B54" s="26"/>
      <c r="C54" s="26"/>
      <c r="D54" s="26"/>
      <c r="E54" s="26"/>
      <c r="F54" s="26"/>
      <c r="G54" s="87"/>
      <c r="H54" s="26"/>
      <c r="I54" s="26"/>
      <c r="J54" s="26"/>
      <c r="K54" s="26"/>
      <c r="L54" s="26"/>
      <c r="M54" s="26"/>
    </row>
    <row r="55" spans="1:13" ht="24.5" customHeight="1">
      <c r="A55" s="641" t="s">
        <v>1479</v>
      </c>
      <c r="B55" s="641"/>
      <c r="C55" s="641"/>
      <c r="D55" s="641"/>
      <c r="E55" s="641"/>
      <c r="F55" s="641"/>
      <c r="G55" s="641"/>
      <c r="H55" s="641"/>
      <c r="I55" s="641"/>
      <c r="J55" s="641"/>
      <c r="K55" s="641"/>
      <c r="L55" s="641"/>
      <c r="M55" s="26"/>
    </row>
    <row r="56" spans="1:13">
      <c r="A56" s="26"/>
      <c r="B56" s="26"/>
      <c r="C56" s="26"/>
      <c r="D56" s="26"/>
      <c r="E56" s="26"/>
      <c r="F56" s="121" t="s">
        <v>1465</v>
      </c>
      <c r="G56" s="121" t="s">
        <v>1464</v>
      </c>
      <c r="H56" s="26"/>
      <c r="I56" s="26"/>
      <c r="J56" s="26"/>
      <c r="K56" s="26"/>
      <c r="L56" s="26"/>
      <c r="M56" s="26"/>
    </row>
    <row r="57" spans="1:13" ht="8.5" customHeight="1" thickBot="1">
      <c r="A57" s="26"/>
      <c r="B57" s="26"/>
      <c r="C57" s="26"/>
      <c r="D57" s="26"/>
      <c r="E57" s="26"/>
      <c r="F57" s="26"/>
      <c r="G57" s="87"/>
      <c r="H57" s="26"/>
      <c r="I57" s="26"/>
      <c r="J57" s="26"/>
      <c r="K57" s="26"/>
      <c r="L57" s="26"/>
      <c r="M57" s="26"/>
    </row>
    <row r="58" spans="1:13" ht="27" customHeight="1" thickBot="1">
      <c r="A58" s="713"/>
      <c r="B58" s="697"/>
      <c r="C58" s="697"/>
      <c r="D58" s="697"/>
      <c r="E58" s="698"/>
      <c r="F58" s="693"/>
      <c r="G58" s="695"/>
      <c r="H58" s="81"/>
      <c r="I58" s="696"/>
      <c r="J58" s="697"/>
      <c r="K58" s="698"/>
      <c r="L58" s="484"/>
      <c r="M58" s="89"/>
    </row>
    <row r="59" spans="1:13" ht="25.5" customHeight="1">
      <c r="A59" s="438" t="s">
        <v>1455</v>
      </c>
      <c r="B59" s="438"/>
      <c r="C59" s="438"/>
      <c r="D59" s="438"/>
      <c r="E59" s="439"/>
      <c r="F59" s="438" t="s">
        <v>95</v>
      </c>
      <c r="G59" s="439"/>
      <c r="H59" s="438"/>
      <c r="I59" s="699" t="s">
        <v>1480</v>
      </c>
      <c r="J59" s="699"/>
      <c r="K59" s="699"/>
      <c r="L59" s="438" t="s">
        <v>95</v>
      </c>
      <c r="M59" s="26"/>
    </row>
    <row r="60" spans="1:13">
      <c r="A60" s="26"/>
      <c r="B60" s="26"/>
      <c r="C60" s="26"/>
      <c r="D60" s="26"/>
      <c r="E60" s="26"/>
      <c r="F60" s="26"/>
      <c r="G60" s="26"/>
      <c r="H60" s="26"/>
      <c r="I60" s="26"/>
      <c r="J60" s="26"/>
      <c r="K60" s="26"/>
      <c r="L60" s="26"/>
      <c r="M60" s="26"/>
    </row>
    <row r="61" spans="1:13" ht="13.5" thickBot="1">
      <c r="A61" s="438" t="s">
        <v>1456</v>
      </c>
    </row>
    <row r="62" spans="1:13">
      <c r="A62" s="485"/>
      <c r="B62" s="486"/>
      <c r="C62" s="486"/>
      <c r="D62" s="486"/>
      <c r="E62" s="486"/>
      <c r="F62" s="486"/>
      <c r="G62" s="486"/>
      <c r="H62" s="486"/>
      <c r="I62" s="486"/>
      <c r="J62" s="486"/>
      <c r="K62" s="486"/>
      <c r="L62" s="487"/>
    </row>
    <row r="63" spans="1:13">
      <c r="A63" s="488"/>
      <c r="B63" s="27"/>
      <c r="C63" s="27"/>
      <c r="D63" s="27"/>
      <c r="E63" s="27"/>
      <c r="F63" s="27"/>
      <c r="G63" s="27"/>
      <c r="H63" s="27"/>
      <c r="I63" s="27"/>
      <c r="J63" s="27"/>
      <c r="K63" s="27"/>
      <c r="L63" s="489"/>
    </row>
    <row r="64" spans="1:13">
      <c r="A64" s="488"/>
      <c r="B64" s="27"/>
      <c r="C64" s="27"/>
      <c r="D64" s="27"/>
      <c r="E64" s="27"/>
      <c r="F64" s="27"/>
      <c r="G64" s="27"/>
      <c r="H64" s="27"/>
      <c r="I64" s="27"/>
      <c r="J64" s="27"/>
      <c r="K64" s="27"/>
      <c r="L64" s="489"/>
    </row>
    <row r="65" spans="1:12">
      <c r="A65" s="488"/>
      <c r="B65" s="27"/>
      <c r="C65" s="27"/>
      <c r="D65" s="27"/>
      <c r="E65" s="27"/>
      <c r="F65" s="27"/>
      <c r="G65" s="27"/>
      <c r="H65" s="27"/>
      <c r="I65" s="27"/>
      <c r="J65" s="27"/>
      <c r="K65" s="27"/>
      <c r="L65" s="489"/>
    </row>
    <row r="66" spans="1:12">
      <c r="A66" s="488"/>
      <c r="B66" s="27"/>
      <c r="C66" s="27"/>
      <c r="D66" s="27"/>
      <c r="E66" s="27"/>
      <c r="F66" s="27"/>
      <c r="G66" s="27"/>
      <c r="H66" s="27"/>
      <c r="I66" s="27"/>
      <c r="J66" s="27"/>
      <c r="K66" s="27"/>
      <c r="L66" s="489"/>
    </row>
    <row r="67" spans="1:12">
      <c r="A67" s="488"/>
      <c r="B67" s="27"/>
      <c r="C67" s="27"/>
      <c r="D67" s="27"/>
      <c r="E67" s="27"/>
      <c r="F67" s="27"/>
      <c r="G67" s="27"/>
      <c r="H67" s="27"/>
      <c r="I67" s="27"/>
      <c r="J67" s="27"/>
      <c r="K67" s="27"/>
      <c r="L67" s="489"/>
    </row>
    <row r="68" spans="1:12">
      <c r="A68" s="488"/>
      <c r="B68" s="27"/>
      <c r="C68" s="27"/>
      <c r="D68" s="27"/>
      <c r="E68" s="27"/>
      <c r="F68" s="27"/>
      <c r="G68" s="27"/>
      <c r="H68" s="27"/>
      <c r="I68" s="27"/>
      <c r="J68" s="27"/>
      <c r="K68" s="27"/>
      <c r="L68" s="489"/>
    </row>
    <row r="69" spans="1:12">
      <c r="A69" s="488"/>
      <c r="B69" s="27"/>
      <c r="C69" s="27"/>
      <c r="D69" s="27"/>
      <c r="E69" s="27"/>
      <c r="F69" s="27"/>
      <c r="G69" s="27"/>
      <c r="H69" s="27"/>
      <c r="I69" s="27"/>
      <c r="J69" s="27"/>
      <c r="K69" s="27"/>
      <c r="L69" s="489"/>
    </row>
    <row r="70" spans="1:12">
      <c r="A70" s="488"/>
      <c r="B70" s="27"/>
      <c r="C70" s="27"/>
      <c r="D70" s="27"/>
      <c r="E70" s="27"/>
      <c r="F70" s="27"/>
      <c r="G70" s="27"/>
      <c r="H70" s="27"/>
      <c r="I70" s="27"/>
      <c r="J70" s="27"/>
      <c r="K70" s="27"/>
      <c r="L70" s="489"/>
    </row>
    <row r="71" spans="1:12">
      <c r="A71" s="488"/>
      <c r="B71" s="27"/>
      <c r="C71" s="27"/>
      <c r="D71" s="27"/>
      <c r="E71" s="27"/>
      <c r="F71" s="27"/>
      <c r="G71" s="27"/>
      <c r="H71" s="27"/>
      <c r="I71" s="27"/>
      <c r="J71" s="27"/>
      <c r="K71" s="27"/>
      <c r="L71" s="489"/>
    </row>
    <row r="72" spans="1:12">
      <c r="A72" s="488"/>
      <c r="B72" s="27"/>
      <c r="C72" s="27"/>
      <c r="D72" s="27"/>
      <c r="E72" s="27"/>
      <c r="F72" s="27"/>
      <c r="G72" s="27"/>
      <c r="H72" s="27"/>
      <c r="I72" s="27"/>
      <c r="J72" s="27"/>
      <c r="K72" s="27"/>
      <c r="L72" s="489"/>
    </row>
    <row r="73" spans="1:12">
      <c r="A73" s="488"/>
      <c r="B73" s="27"/>
      <c r="C73" s="27"/>
      <c r="D73" s="27"/>
      <c r="E73" s="27"/>
      <c r="F73" s="27"/>
      <c r="G73" s="27"/>
      <c r="H73" s="27"/>
      <c r="I73" s="27"/>
      <c r="J73" s="27"/>
      <c r="K73" s="27"/>
      <c r="L73" s="489"/>
    </row>
    <row r="74" spans="1:12">
      <c r="A74" s="488"/>
      <c r="B74" s="27"/>
      <c r="C74" s="27"/>
      <c r="D74" s="27"/>
      <c r="E74" s="27"/>
      <c r="F74" s="27"/>
      <c r="G74" s="27"/>
      <c r="H74" s="27"/>
      <c r="I74" s="27"/>
      <c r="J74" s="27"/>
      <c r="K74" s="27"/>
      <c r="L74" s="489"/>
    </row>
    <row r="75" spans="1:12">
      <c r="A75" s="488"/>
      <c r="B75" s="27"/>
      <c r="C75" s="27"/>
      <c r="D75" s="27"/>
      <c r="E75" s="27"/>
      <c r="F75" s="27"/>
      <c r="G75" s="27"/>
      <c r="H75" s="27"/>
      <c r="I75" s="27"/>
      <c r="J75" s="27"/>
      <c r="K75" s="27"/>
      <c r="L75" s="489"/>
    </row>
    <row r="76" spans="1:12" ht="13" thickBot="1">
      <c r="A76" s="490"/>
      <c r="B76" s="491"/>
      <c r="C76" s="491"/>
      <c r="D76" s="491"/>
      <c r="E76" s="491"/>
      <c r="F76" s="491"/>
      <c r="G76" s="491"/>
      <c r="H76" s="491"/>
      <c r="I76" s="491"/>
      <c r="J76" s="491"/>
      <c r="K76" s="491"/>
      <c r="L76" s="492"/>
    </row>
  </sheetData>
  <sheetProtection algorithmName="SHA-512" hashValue="aJOfll80SchOujP33YDykQlJqebC3lI2PtzZ9eVPrtKz9wSWsZJ5lnqIDqc8eBWZ1iCms5xEdT5MKNhKGSBshQ==" saltValue="CkFSd4uPprqwYAxqXy0imQ==" spinCount="100000" sheet="1" formatCells="0"/>
  <mergeCells count="31">
    <mergeCell ref="C3:I3"/>
    <mergeCell ref="C4:I4"/>
    <mergeCell ref="C5:L5"/>
    <mergeCell ref="A7:L7"/>
    <mergeCell ref="B10:L10"/>
    <mergeCell ref="I59:K59"/>
    <mergeCell ref="A20:A21"/>
    <mergeCell ref="B25:L25"/>
    <mergeCell ref="B30:L30"/>
    <mergeCell ref="B9:L9"/>
    <mergeCell ref="B11:L11"/>
    <mergeCell ref="B15:L15"/>
    <mergeCell ref="B16:L16"/>
    <mergeCell ref="B12:L12"/>
    <mergeCell ref="B13:L13"/>
    <mergeCell ref="A44:L44"/>
    <mergeCell ref="B42:L42"/>
    <mergeCell ref="F58:G58"/>
    <mergeCell ref="I58:K58"/>
    <mergeCell ref="A58:E58"/>
    <mergeCell ref="B32:L32"/>
    <mergeCell ref="B37:L37"/>
    <mergeCell ref="B40:L40"/>
    <mergeCell ref="A49:L49"/>
    <mergeCell ref="A55:L55"/>
    <mergeCell ref="Q11:T11"/>
    <mergeCell ref="Q13:T13"/>
    <mergeCell ref="B28:L28"/>
    <mergeCell ref="B18:L18"/>
    <mergeCell ref="J46:L46"/>
    <mergeCell ref="A46:I46"/>
  </mergeCells>
  <dataValidations count="3">
    <dataValidation type="list" allowBlank="1" showInputMessage="1" showErrorMessage="1" sqref="L3" xr:uid="{00000000-0002-0000-0A00-000000000000}">
      <formula1>"EI,D2 (TOR)"</formula1>
    </dataValidation>
    <dataValidation allowBlank="1" showInputMessage="1" showErrorMessage="1" promptTitle="Date" prompt="hit Cntrl &amp; ; keys to enter todays date" sqref="L58 F58:G58" xr:uid="{00000000-0002-0000-0A00-000001000000}"/>
    <dataValidation allowBlank="1" showErrorMessage="1" sqref="M46 M58" xr:uid="{00000000-0002-0000-0A00-000002000000}"/>
  </dataValidations>
  <pageMargins left="0.25" right="0.25" top="0.25" bottom="0.25" header="0" footer="0"/>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8" r:id="rId4" name="Check Box 6">
              <controlPr locked="0" defaultSize="0" autoFill="0" autoLine="0" autoPict="0" altText="Yes">
                <anchor moveWithCells="1">
                  <from>
                    <xdr:col>0</xdr:col>
                    <xdr:colOff>88900</xdr:colOff>
                    <xdr:row>10</xdr:row>
                    <xdr:rowOff>171450</xdr:rowOff>
                  </from>
                  <to>
                    <xdr:col>0</xdr:col>
                    <xdr:colOff>400050</xdr:colOff>
                    <xdr:row>10</xdr:row>
                    <xdr:rowOff>393700</xdr:rowOff>
                  </to>
                </anchor>
              </controlPr>
            </control>
          </mc:Choice>
        </mc:AlternateContent>
        <mc:AlternateContent xmlns:mc="http://schemas.openxmlformats.org/markup-compatibility/2006">
          <mc:Choice Requires="x14">
            <control shapeId="13319" r:id="rId5" name="Check Box 7">
              <controlPr locked="0" defaultSize="0" autoFill="0" autoLine="0" autoPict="0" altText="Yes">
                <anchor moveWithCells="1">
                  <from>
                    <xdr:col>0</xdr:col>
                    <xdr:colOff>457200</xdr:colOff>
                    <xdr:row>10</xdr:row>
                    <xdr:rowOff>171450</xdr:rowOff>
                  </from>
                  <to>
                    <xdr:col>0</xdr:col>
                    <xdr:colOff>774700</xdr:colOff>
                    <xdr:row>10</xdr:row>
                    <xdr:rowOff>393700</xdr:rowOff>
                  </to>
                </anchor>
              </controlPr>
            </control>
          </mc:Choice>
        </mc:AlternateContent>
        <mc:AlternateContent xmlns:mc="http://schemas.openxmlformats.org/markup-compatibility/2006">
          <mc:Choice Requires="x14">
            <control shapeId="13322" r:id="rId6" name="Check Box 10">
              <controlPr locked="0" defaultSize="0" autoFill="0" autoLine="0" autoPict="0" altText="Yes">
                <anchor moveWithCells="1">
                  <from>
                    <xdr:col>0</xdr:col>
                    <xdr:colOff>95250</xdr:colOff>
                    <xdr:row>19</xdr:row>
                    <xdr:rowOff>38100</xdr:rowOff>
                  </from>
                  <to>
                    <xdr:col>0</xdr:col>
                    <xdr:colOff>412750</xdr:colOff>
                    <xdr:row>20</xdr:row>
                    <xdr:rowOff>95250</xdr:rowOff>
                  </to>
                </anchor>
              </controlPr>
            </control>
          </mc:Choice>
        </mc:AlternateContent>
        <mc:AlternateContent xmlns:mc="http://schemas.openxmlformats.org/markup-compatibility/2006">
          <mc:Choice Requires="x14">
            <control shapeId="13323" r:id="rId7" name="Check Box 11">
              <controlPr locked="0" defaultSize="0" autoFill="0" autoLine="0" autoPict="0" altText="Yes">
                <anchor moveWithCells="1">
                  <from>
                    <xdr:col>0</xdr:col>
                    <xdr:colOff>469900</xdr:colOff>
                    <xdr:row>19</xdr:row>
                    <xdr:rowOff>38100</xdr:rowOff>
                  </from>
                  <to>
                    <xdr:col>0</xdr:col>
                    <xdr:colOff>781050</xdr:colOff>
                    <xdr:row>20</xdr:row>
                    <xdr:rowOff>95250</xdr:rowOff>
                  </to>
                </anchor>
              </controlPr>
            </control>
          </mc:Choice>
        </mc:AlternateContent>
        <mc:AlternateContent xmlns:mc="http://schemas.openxmlformats.org/markup-compatibility/2006">
          <mc:Choice Requires="x14">
            <control shapeId="13326" r:id="rId8" name="Check Box 14">
              <controlPr locked="0" defaultSize="0" autoFill="0" autoLine="0" autoPict="0" altText="Yes">
                <anchor moveWithCells="1">
                  <from>
                    <xdr:col>0</xdr:col>
                    <xdr:colOff>95250</xdr:colOff>
                    <xdr:row>21</xdr:row>
                    <xdr:rowOff>50800</xdr:rowOff>
                  </from>
                  <to>
                    <xdr:col>0</xdr:col>
                    <xdr:colOff>412750</xdr:colOff>
                    <xdr:row>23</xdr:row>
                    <xdr:rowOff>31750</xdr:rowOff>
                  </to>
                </anchor>
              </controlPr>
            </control>
          </mc:Choice>
        </mc:AlternateContent>
        <mc:AlternateContent xmlns:mc="http://schemas.openxmlformats.org/markup-compatibility/2006">
          <mc:Choice Requires="x14">
            <control shapeId="13327" r:id="rId9" name="Check Box 15">
              <controlPr locked="0" defaultSize="0" autoFill="0" autoLine="0" autoPict="0" altText="Yes">
                <anchor moveWithCells="1">
                  <from>
                    <xdr:col>0</xdr:col>
                    <xdr:colOff>469900</xdr:colOff>
                    <xdr:row>21</xdr:row>
                    <xdr:rowOff>50800</xdr:rowOff>
                  </from>
                  <to>
                    <xdr:col>0</xdr:col>
                    <xdr:colOff>781050</xdr:colOff>
                    <xdr:row>23</xdr:row>
                    <xdr:rowOff>31750</xdr:rowOff>
                  </to>
                </anchor>
              </controlPr>
            </control>
          </mc:Choice>
        </mc:AlternateContent>
        <mc:AlternateContent xmlns:mc="http://schemas.openxmlformats.org/markup-compatibility/2006">
          <mc:Choice Requires="x14">
            <control shapeId="13330" r:id="rId10" name="Check Box 18">
              <controlPr locked="0" defaultSize="0" autoFill="0" autoLine="0" autoPict="0" altText="Yes">
                <anchor moveWithCells="1">
                  <from>
                    <xdr:col>0</xdr:col>
                    <xdr:colOff>107950</xdr:colOff>
                    <xdr:row>24</xdr:row>
                    <xdr:rowOff>488950</xdr:rowOff>
                  </from>
                  <to>
                    <xdr:col>0</xdr:col>
                    <xdr:colOff>419100</xdr:colOff>
                    <xdr:row>26</xdr:row>
                    <xdr:rowOff>38100</xdr:rowOff>
                  </to>
                </anchor>
              </controlPr>
            </control>
          </mc:Choice>
        </mc:AlternateContent>
        <mc:AlternateContent xmlns:mc="http://schemas.openxmlformats.org/markup-compatibility/2006">
          <mc:Choice Requires="x14">
            <control shapeId="13331" r:id="rId11" name="Check Box 19">
              <controlPr locked="0" defaultSize="0" autoFill="0" autoLine="0" autoPict="0" altText="Yes">
                <anchor moveWithCells="1">
                  <from>
                    <xdr:col>0</xdr:col>
                    <xdr:colOff>476250</xdr:colOff>
                    <xdr:row>24</xdr:row>
                    <xdr:rowOff>488950</xdr:rowOff>
                  </from>
                  <to>
                    <xdr:col>0</xdr:col>
                    <xdr:colOff>793750</xdr:colOff>
                    <xdr:row>26</xdr:row>
                    <xdr:rowOff>38100</xdr:rowOff>
                  </to>
                </anchor>
              </controlPr>
            </control>
          </mc:Choice>
        </mc:AlternateContent>
        <mc:AlternateContent xmlns:mc="http://schemas.openxmlformats.org/markup-compatibility/2006">
          <mc:Choice Requires="x14">
            <control shapeId="13332" r:id="rId12" name="Check Box 20">
              <controlPr locked="0" defaultSize="0" autoFill="0" autoLine="0" autoPict="0" altText="Yes">
                <anchor moveWithCells="1">
                  <from>
                    <xdr:col>0</xdr:col>
                    <xdr:colOff>114300</xdr:colOff>
                    <xdr:row>29</xdr:row>
                    <xdr:rowOff>50800</xdr:rowOff>
                  </from>
                  <to>
                    <xdr:col>0</xdr:col>
                    <xdr:colOff>431800</xdr:colOff>
                    <xdr:row>29</xdr:row>
                    <xdr:rowOff>266700</xdr:rowOff>
                  </to>
                </anchor>
              </controlPr>
            </control>
          </mc:Choice>
        </mc:AlternateContent>
        <mc:AlternateContent xmlns:mc="http://schemas.openxmlformats.org/markup-compatibility/2006">
          <mc:Choice Requires="x14">
            <control shapeId="13333" r:id="rId13" name="Check Box 21">
              <controlPr locked="0" defaultSize="0" autoFill="0" autoLine="0" autoPict="0" altText="Yes">
                <anchor moveWithCells="1">
                  <from>
                    <xdr:col>0</xdr:col>
                    <xdr:colOff>488950</xdr:colOff>
                    <xdr:row>29</xdr:row>
                    <xdr:rowOff>50800</xdr:rowOff>
                  </from>
                  <to>
                    <xdr:col>0</xdr:col>
                    <xdr:colOff>800100</xdr:colOff>
                    <xdr:row>29</xdr:row>
                    <xdr:rowOff>266700</xdr:rowOff>
                  </to>
                </anchor>
              </controlPr>
            </control>
          </mc:Choice>
        </mc:AlternateContent>
        <mc:AlternateContent xmlns:mc="http://schemas.openxmlformats.org/markup-compatibility/2006">
          <mc:Choice Requires="x14">
            <control shapeId="13342" r:id="rId14" name="Check Box 30">
              <controlPr locked="0" defaultSize="0" autoFill="0" autoLine="0" autoPict="0" altText="Yes">
                <anchor moveWithCells="1">
                  <from>
                    <xdr:col>0</xdr:col>
                    <xdr:colOff>107950</xdr:colOff>
                    <xdr:row>39</xdr:row>
                    <xdr:rowOff>69850</xdr:rowOff>
                  </from>
                  <to>
                    <xdr:col>0</xdr:col>
                    <xdr:colOff>431800</xdr:colOff>
                    <xdr:row>39</xdr:row>
                    <xdr:rowOff>279400</xdr:rowOff>
                  </to>
                </anchor>
              </controlPr>
            </control>
          </mc:Choice>
        </mc:AlternateContent>
        <mc:AlternateContent xmlns:mc="http://schemas.openxmlformats.org/markup-compatibility/2006">
          <mc:Choice Requires="x14">
            <control shapeId="13343" r:id="rId15" name="Check Box 31">
              <controlPr locked="0" defaultSize="0" autoFill="0" autoLine="0" autoPict="0" altText="Yes">
                <anchor moveWithCells="1">
                  <from>
                    <xdr:col>0</xdr:col>
                    <xdr:colOff>488950</xdr:colOff>
                    <xdr:row>39</xdr:row>
                    <xdr:rowOff>69850</xdr:rowOff>
                  </from>
                  <to>
                    <xdr:col>0</xdr:col>
                    <xdr:colOff>793750</xdr:colOff>
                    <xdr:row>39</xdr:row>
                    <xdr:rowOff>279400</xdr:rowOff>
                  </to>
                </anchor>
              </controlPr>
            </control>
          </mc:Choice>
        </mc:AlternateContent>
        <mc:AlternateContent xmlns:mc="http://schemas.openxmlformats.org/markup-compatibility/2006">
          <mc:Choice Requires="x14">
            <control shapeId="13338" r:id="rId16" name="Check Box 26">
              <controlPr locked="0" defaultSize="0" autoFill="0" autoLine="0" autoPict="0" altText="Yes">
                <anchor moveWithCells="1">
                  <from>
                    <xdr:col>0</xdr:col>
                    <xdr:colOff>107950</xdr:colOff>
                    <xdr:row>36</xdr:row>
                    <xdr:rowOff>488950</xdr:rowOff>
                  </from>
                  <to>
                    <xdr:col>0</xdr:col>
                    <xdr:colOff>431800</xdr:colOff>
                    <xdr:row>38</xdr:row>
                    <xdr:rowOff>38100</xdr:rowOff>
                  </to>
                </anchor>
              </controlPr>
            </control>
          </mc:Choice>
        </mc:AlternateContent>
        <mc:AlternateContent xmlns:mc="http://schemas.openxmlformats.org/markup-compatibility/2006">
          <mc:Choice Requires="x14">
            <control shapeId="13339" r:id="rId17" name="Check Box 27">
              <controlPr locked="0" defaultSize="0" autoFill="0" autoLine="0" autoPict="0" altText="Yes">
                <anchor moveWithCells="1">
                  <from>
                    <xdr:col>0</xdr:col>
                    <xdr:colOff>488950</xdr:colOff>
                    <xdr:row>36</xdr:row>
                    <xdr:rowOff>488950</xdr:rowOff>
                  </from>
                  <to>
                    <xdr:col>0</xdr:col>
                    <xdr:colOff>793750</xdr:colOff>
                    <xdr:row>38</xdr:row>
                    <xdr:rowOff>38100</xdr:rowOff>
                  </to>
                </anchor>
              </controlPr>
            </control>
          </mc:Choice>
        </mc:AlternateContent>
        <mc:AlternateContent xmlns:mc="http://schemas.openxmlformats.org/markup-compatibility/2006">
          <mc:Choice Requires="x14">
            <control shapeId="13354" r:id="rId18" name="Check Box 42">
              <controlPr locked="0" defaultSize="0" autoFill="0" autoLine="0" autoPict="0" altText="Yes">
                <anchor moveWithCells="1">
                  <from>
                    <xdr:col>0</xdr:col>
                    <xdr:colOff>88900</xdr:colOff>
                    <xdr:row>12</xdr:row>
                    <xdr:rowOff>171450</xdr:rowOff>
                  </from>
                  <to>
                    <xdr:col>0</xdr:col>
                    <xdr:colOff>400050</xdr:colOff>
                    <xdr:row>12</xdr:row>
                    <xdr:rowOff>393700</xdr:rowOff>
                  </to>
                </anchor>
              </controlPr>
            </control>
          </mc:Choice>
        </mc:AlternateContent>
        <mc:AlternateContent xmlns:mc="http://schemas.openxmlformats.org/markup-compatibility/2006">
          <mc:Choice Requires="x14">
            <control shapeId="13355" r:id="rId19" name="Check Box 43">
              <controlPr locked="0" defaultSize="0" autoFill="0" autoLine="0" autoPict="0" altText="Yes">
                <anchor moveWithCells="1">
                  <from>
                    <xdr:col>0</xdr:col>
                    <xdr:colOff>457200</xdr:colOff>
                    <xdr:row>12</xdr:row>
                    <xdr:rowOff>171450</xdr:rowOff>
                  </from>
                  <to>
                    <xdr:col>0</xdr:col>
                    <xdr:colOff>774700</xdr:colOff>
                    <xdr:row>12</xdr:row>
                    <xdr:rowOff>393700</xdr:rowOff>
                  </to>
                </anchor>
              </controlPr>
            </control>
          </mc:Choice>
        </mc:AlternateContent>
        <mc:AlternateContent xmlns:mc="http://schemas.openxmlformats.org/markup-compatibility/2006">
          <mc:Choice Requires="x14">
            <control shapeId="13362" r:id="rId20" name="Check Box 50">
              <controlPr locked="0" defaultSize="0" autoFill="0" autoLine="0" autoPict="0" altText="Yes">
                <anchor moveWithCells="1">
                  <from>
                    <xdr:col>0</xdr:col>
                    <xdr:colOff>114300</xdr:colOff>
                    <xdr:row>41</xdr:row>
                    <xdr:rowOff>50800</xdr:rowOff>
                  </from>
                  <to>
                    <xdr:col>0</xdr:col>
                    <xdr:colOff>431800</xdr:colOff>
                    <xdr:row>41</xdr:row>
                    <xdr:rowOff>266700</xdr:rowOff>
                  </to>
                </anchor>
              </controlPr>
            </control>
          </mc:Choice>
        </mc:AlternateContent>
        <mc:AlternateContent xmlns:mc="http://schemas.openxmlformats.org/markup-compatibility/2006">
          <mc:Choice Requires="x14">
            <control shapeId="13363" r:id="rId21" name="Check Box 51">
              <controlPr locked="0" defaultSize="0" autoFill="0" autoLine="0" autoPict="0" altText="Yes">
                <anchor moveWithCells="1">
                  <from>
                    <xdr:col>0</xdr:col>
                    <xdr:colOff>488950</xdr:colOff>
                    <xdr:row>41</xdr:row>
                    <xdr:rowOff>50800</xdr:rowOff>
                  </from>
                  <to>
                    <xdr:col>0</xdr:col>
                    <xdr:colOff>800100</xdr:colOff>
                    <xdr:row>41</xdr:row>
                    <xdr:rowOff>266700</xdr:rowOff>
                  </to>
                </anchor>
              </controlPr>
            </control>
          </mc:Choice>
        </mc:AlternateContent>
        <mc:AlternateContent xmlns:mc="http://schemas.openxmlformats.org/markup-compatibility/2006">
          <mc:Choice Requires="x14">
            <control shapeId="13369" r:id="rId22" name="Check Box 57">
              <controlPr locked="0" defaultSize="0" autoFill="0" autoLine="0" autoPict="0" altText="Yes">
                <anchor moveWithCells="1">
                  <from>
                    <xdr:col>0</xdr:col>
                    <xdr:colOff>107950</xdr:colOff>
                    <xdr:row>26</xdr:row>
                    <xdr:rowOff>57150</xdr:rowOff>
                  </from>
                  <to>
                    <xdr:col>0</xdr:col>
                    <xdr:colOff>419100</xdr:colOff>
                    <xdr:row>28</xdr:row>
                    <xdr:rowOff>38100</xdr:rowOff>
                  </to>
                </anchor>
              </controlPr>
            </control>
          </mc:Choice>
        </mc:AlternateContent>
        <mc:AlternateContent xmlns:mc="http://schemas.openxmlformats.org/markup-compatibility/2006">
          <mc:Choice Requires="x14">
            <control shapeId="13370" r:id="rId23" name="Check Box 58">
              <controlPr locked="0" defaultSize="0" autoFill="0" autoLine="0" autoPict="0" altText="Yes">
                <anchor moveWithCells="1">
                  <from>
                    <xdr:col>0</xdr:col>
                    <xdr:colOff>476250</xdr:colOff>
                    <xdr:row>26</xdr:row>
                    <xdr:rowOff>57150</xdr:rowOff>
                  </from>
                  <to>
                    <xdr:col>0</xdr:col>
                    <xdr:colOff>793750</xdr:colOff>
                    <xdr:row>28</xdr:row>
                    <xdr:rowOff>38100</xdr:rowOff>
                  </to>
                </anchor>
              </controlPr>
            </control>
          </mc:Choice>
        </mc:AlternateContent>
        <mc:AlternateContent xmlns:mc="http://schemas.openxmlformats.org/markup-compatibility/2006">
          <mc:Choice Requires="x14">
            <control shapeId="13371" r:id="rId24" name="Check Box 59">
              <controlPr locked="0" defaultSize="0" autoFill="0" autoLine="0" autoPict="0" altText="Yes">
                <anchor moveWithCells="1">
                  <from>
                    <xdr:col>0</xdr:col>
                    <xdr:colOff>107950</xdr:colOff>
                    <xdr:row>33</xdr:row>
                    <xdr:rowOff>50800</xdr:rowOff>
                  </from>
                  <to>
                    <xdr:col>0</xdr:col>
                    <xdr:colOff>431800</xdr:colOff>
                    <xdr:row>35</xdr:row>
                    <xdr:rowOff>31750</xdr:rowOff>
                  </to>
                </anchor>
              </controlPr>
            </control>
          </mc:Choice>
        </mc:AlternateContent>
        <mc:AlternateContent xmlns:mc="http://schemas.openxmlformats.org/markup-compatibility/2006">
          <mc:Choice Requires="x14">
            <control shapeId="13372" r:id="rId25" name="Check Box 60">
              <controlPr locked="0" defaultSize="0" autoFill="0" autoLine="0" autoPict="0" altText="Yes">
                <anchor moveWithCells="1">
                  <from>
                    <xdr:col>0</xdr:col>
                    <xdr:colOff>488950</xdr:colOff>
                    <xdr:row>33</xdr:row>
                    <xdr:rowOff>50800</xdr:rowOff>
                  </from>
                  <to>
                    <xdr:col>0</xdr:col>
                    <xdr:colOff>793750</xdr:colOff>
                    <xdr:row>35</xdr:row>
                    <xdr:rowOff>31750</xdr:rowOff>
                  </to>
                </anchor>
              </controlPr>
            </control>
          </mc:Choice>
        </mc:AlternateContent>
        <mc:AlternateContent xmlns:mc="http://schemas.openxmlformats.org/markup-compatibility/2006">
          <mc:Choice Requires="x14">
            <control shapeId="13373" r:id="rId26" name="Check Box 61">
              <controlPr locked="0" defaultSize="0" autoFill="0" autoLine="0" autoPict="0" altText="Yes">
                <anchor moveWithCells="1">
                  <from>
                    <xdr:col>0</xdr:col>
                    <xdr:colOff>88900</xdr:colOff>
                    <xdr:row>17</xdr:row>
                    <xdr:rowOff>31750</xdr:rowOff>
                  </from>
                  <to>
                    <xdr:col>0</xdr:col>
                    <xdr:colOff>412750</xdr:colOff>
                    <xdr:row>17</xdr:row>
                    <xdr:rowOff>247650</xdr:rowOff>
                  </to>
                </anchor>
              </controlPr>
            </control>
          </mc:Choice>
        </mc:AlternateContent>
        <mc:AlternateContent xmlns:mc="http://schemas.openxmlformats.org/markup-compatibility/2006">
          <mc:Choice Requires="x14">
            <control shapeId="13374" r:id="rId27" name="Check Box 62">
              <controlPr locked="0" defaultSize="0" autoFill="0" autoLine="0" autoPict="0" altText="Yes">
                <anchor moveWithCells="1">
                  <from>
                    <xdr:col>0</xdr:col>
                    <xdr:colOff>469900</xdr:colOff>
                    <xdr:row>17</xdr:row>
                    <xdr:rowOff>31750</xdr:rowOff>
                  </from>
                  <to>
                    <xdr:col>0</xdr:col>
                    <xdr:colOff>774700</xdr:colOff>
                    <xdr:row>17</xdr:row>
                    <xdr:rowOff>247650</xdr:rowOff>
                  </to>
                </anchor>
              </controlPr>
            </control>
          </mc:Choice>
        </mc:AlternateContent>
        <mc:AlternateContent xmlns:mc="http://schemas.openxmlformats.org/markup-compatibility/2006">
          <mc:Choice Requires="x14">
            <control shapeId="13377" r:id="rId28" name="Check Box 65">
              <controlPr locked="0" defaultSize="0" autoFill="0" autoLine="0" autoPict="0" altText="Yes">
                <anchor moveWithCells="1">
                  <from>
                    <xdr:col>0</xdr:col>
                    <xdr:colOff>88900</xdr:colOff>
                    <xdr:row>15</xdr:row>
                    <xdr:rowOff>50800</xdr:rowOff>
                  </from>
                  <to>
                    <xdr:col>0</xdr:col>
                    <xdr:colOff>393700</xdr:colOff>
                    <xdr:row>15</xdr:row>
                    <xdr:rowOff>266700</xdr:rowOff>
                  </to>
                </anchor>
              </controlPr>
            </control>
          </mc:Choice>
        </mc:AlternateContent>
        <mc:AlternateContent xmlns:mc="http://schemas.openxmlformats.org/markup-compatibility/2006">
          <mc:Choice Requires="x14">
            <control shapeId="13378" r:id="rId29" name="Check Box 66">
              <controlPr locked="0" defaultSize="0" autoFill="0" autoLine="0" autoPict="0" altText="Yes">
                <anchor moveWithCells="1">
                  <from>
                    <xdr:col>0</xdr:col>
                    <xdr:colOff>450850</xdr:colOff>
                    <xdr:row>15</xdr:row>
                    <xdr:rowOff>50800</xdr:rowOff>
                  </from>
                  <to>
                    <xdr:col>0</xdr:col>
                    <xdr:colOff>774700</xdr:colOff>
                    <xdr:row>15</xdr:row>
                    <xdr:rowOff>266700</xdr:rowOff>
                  </to>
                </anchor>
              </controlPr>
            </control>
          </mc:Choice>
        </mc:AlternateContent>
        <mc:AlternateContent xmlns:mc="http://schemas.openxmlformats.org/markup-compatibility/2006">
          <mc:Choice Requires="x14">
            <control shapeId="13379" r:id="rId30" name="Check Box 67">
              <controlPr locked="0" defaultSize="0" autoFill="0" autoLine="0" autoPict="0" altText="Yes">
                <anchor moveWithCells="1">
                  <from>
                    <xdr:col>0</xdr:col>
                    <xdr:colOff>107950</xdr:colOff>
                    <xdr:row>31</xdr:row>
                    <xdr:rowOff>819150</xdr:rowOff>
                  </from>
                  <to>
                    <xdr:col>0</xdr:col>
                    <xdr:colOff>431800</xdr:colOff>
                    <xdr:row>33</xdr:row>
                    <xdr:rowOff>38100</xdr:rowOff>
                  </to>
                </anchor>
              </controlPr>
            </control>
          </mc:Choice>
        </mc:AlternateContent>
        <mc:AlternateContent xmlns:mc="http://schemas.openxmlformats.org/markup-compatibility/2006">
          <mc:Choice Requires="x14">
            <control shapeId="13380" r:id="rId31" name="Check Box 68">
              <controlPr locked="0" defaultSize="0" autoFill="0" autoLine="0" autoPict="0" altText="Yes">
                <anchor moveWithCells="1">
                  <from>
                    <xdr:col>0</xdr:col>
                    <xdr:colOff>488950</xdr:colOff>
                    <xdr:row>31</xdr:row>
                    <xdr:rowOff>819150</xdr:rowOff>
                  </from>
                  <to>
                    <xdr:col>0</xdr:col>
                    <xdr:colOff>793750</xdr:colOff>
                    <xdr:row>33</xdr:row>
                    <xdr:rowOff>38100</xdr:rowOff>
                  </to>
                </anchor>
              </controlPr>
            </control>
          </mc:Choice>
        </mc:AlternateContent>
        <mc:AlternateContent xmlns:mc="http://schemas.openxmlformats.org/markup-compatibility/2006">
          <mc:Choice Requires="x14">
            <control shapeId="13381" r:id="rId32" name="Check Box 69">
              <controlPr locked="0" defaultSize="0" autoFill="0" autoLine="0" autoPict="0" altText="">
                <anchor moveWithCells="1">
                  <from>
                    <xdr:col>5</xdr:col>
                    <xdr:colOff>266700</xdr:colOff>
                    <xdr:row>49</xdr:row>
                    <xdr:rowOff>203200</xdr:rowOff>
                  </from>
                  <to>
                    <xdr:col>5</xdr:col>
                    <xdr:colOff>495300</xdr:colOff>
                    <xdr:row>51</xdr:row>
                    <xdr:rowOff>25400</xdr:rowOff>
                  </to>
                </anchor>
              </controlPr>
            </control>
          </mc:Choice>
        </mc:AlternateContent>
        <mc:AlternateContent xmlns:mc="http://schemas.openxmlformats.org/markup-compatibility/2006">
          <mc:Choice Requires="x14">
            <control shapeId="13382" r:id="rId33" name="Check Box 70">
              <controlPr locked="0" defaultSize="0" autoFill="0" autoLine="0" autoPict="0" altText="">
                <anchor moveWithCells="1">
                  <from>
                    <xdr:col>6</xdr:col>
                    <xdr:colOff>196850</xdr:colOff>
                    <xdr:row>49</xdr:row>
                    <xdr:rowOff>203200</xdr:rowOff>
                  </from>
                  <to>
                    <xdr:col>6</xdr:col>
                    <xdr:colOff>425450</xdr:colOff>
                    <xdr:row>51</xdr:row>
                    <xdr:rowOff>25400</xdr:rowOff>
                  </to>
                </anchor>
              </controlPr>
            </control>
          </mc:Choice>
        </mc:AlternateContent>
        <mc:AlternateContent xmlns:mc="http://schemas.openxmlformats.org/markup-compatibility/2006">
          <mc:Choice Requires="x14">
            <control shapeId="13383" r:id="rId34" name="Check Box 71">
              <controlPr locked="0" defaultSize="0" autoFill="0" autoLine="0" autoPict="0" altText="">
                <anchor moveWithCells="1">
                  <from>
                    <xdr:col>5</xdr:col>
                    <xdr:colOff>273050</xdr:colOff>
                    <xdr:row>51</xdr:row>
                    <xdr:rowOff>69850</xdr:rowOff>
                  </from>
                  <to>
                    <xdr:col>5</xdr:col>
                    <xdr:colOff>501650</xdr:colOff>
                    <xdr:row>53</xdr:row>
                    <xdr:rowOff>25400</xdr:rowOff>
                  </to>
                </anchor>
              </controlPr>
            </control>
          </mc:Choice>
        </mc:AlternateContent>
        <mc:AlternateContent xmlns:mc="http://schemas.openxmlformats.org/markup-compatibility/2006">
          <mc:Choice Requires="x14">
            <control shapeId="13384" r:id="rId35" name="Check Box 72">
              <controlPr locked="0" defaultSize="0" autoFill="0" autoLine="0" autoPict="0" altText="">
                <anchor moveWithCells="1">
                  <from>
                    <xdr:col>6</xdr:col>
                    <xdr:colOff>203200</xdr:colOff>
                    <xdr:row>51</xdr:row>
                    <xdr:rowOff>69850</xdr:rowOff>
                  </from>
                  <to>
                    <xdr:col>6</xdr:col>
                    <xdr:colOff>431800</xdr:colOff>
                    <xdr:row>53</xdr:row>
                    <xdr:rowOff>25400</xdr:rowOff>
                  </to>
                </anchor>
              </controlPr>
            </control>
          </mc:Choice>
        </mc:AlternateContent>
        <mc:AlternateContent xmlns:mc="http://schemas.openxmlformats.org/markup-compatibility/2006">
          <mc:Choice Requires="x14">
            <control shapeId="13385" r:id="rId36" name="Check Box 73">
              <controlPr locked="0" defaultSize="0" autoFill="0" autoLine="0" autoPict="0" altText="">
                <anchor moveWithCells="1">
                  <from>
                    <xdr:col>5</xdr:col>
                    <xdr:colOff>273050</xdr:colOff>
                    <xdr:row>54</xdr:row>
                    <xdr:rowOff>273050</xdr:rowOff>
                  </from>
                  <to>
                    <xdr:col>5</xdr:col>
                    <xdr:colOff>501650</xdr:colOff>
                    <xdr:row>56</xdr:row>
                    <xdr:rowOff>25400</xdr:rowOff>
                  </to>
                </anchor>
              </controlPr>
            </control>
          </mc:Choice>
        </mc:AlternateContent>
        <mc:AlternateContent xmlns:mc="http://schemas.openxmlformats.org/markup-compatibility/2006">
          <mc:Choice Requires="x14">
            <control shapeId="13386" r:id="rId37" name="Check Box 74">
              <controlPr locked="0" defaultSize="0" autoFill="0" autoLine="0" autoPict="0" altText="">
                <anchor moveWithCells="1">
                  <from>
                    <xdr:col>6</xdr:col>
                    <xdr:colOff>203200</xdr:colOff>
                    <xdr:row>54</xdr:row>
                    <xdr:rowOff>273050</xdr:rowOff>
                  </from>
                  <to>
                    <xdr:col>6</xdr:col>
                    <xdr:colOff>431800</xdr:colOff>
                    <xdr:row>56</xdr:row>
                    <xdr:rowOff>25400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1AF8D-AD39-41FC-AE6D-C16F2DC99DE1}">
  <sheetPr codeName="Sheet15"/>
  <dimension ref="A1:F1085"/>
  <sheetViews>
    <sheetView workbookViewId="0">
      <selection activeCell="I14" sqref="I14"/>
    </sheetView>
  </sheetViews>
  <sheetFormatPr defaultRowHeight="12.5"/>
  <cols>
    <col min="1" max="1" width="6.26953125" bestFit="1" customWidth="1"/>
    <col min="2" max="2" width="21.81640625" bestFit="1" customWidth="1"/>
    <col min="3" max="3" width="15.81640625" bestFit="1" customWidth="1"/>
    <col min="4" max="4" width="21.6328125" bestFit="1" customWidth="1"/>
    <col min="6" max="6" width="8.54296875" bestFit="1" customWidth="1"/>
  </cols>
  <sheetData>
    <row r="1" spans="1:6" ht="13.5">
      <c r="A1" s="91" t="s">
        <v>165</v>
      </c>
      <c r="B1" s="90" t="s">
        <v>22</v>
      </c>
      <c r="C1" s="90" t="s">
        <v>1622</v>
      </c>
      <c r="D1" s="90" t="s">
        <v>1623</v>
      </c>
      <c r="F1" s="22" t="s">
        <v>143</v>
      </c>
    </row>
    <row r="2" spans="1:6" ht="13.5">
      <c r="A2" s="154">
        <v>12007</v>
      </c>
      <c r="B2" s="156" t="s">
        <v>230</v>
      </c>
      <c r="C2" s="155" t="s">
        <v>29</v>
      </c>
      <c r="D2" s="155" t="s">
        <v>29</v>
      </c>
      <c r="F2" s="22" t="s">
        <v>142</v>
      </c>
    </row>
    <row r="3" spans="1:6" ht="13.5">
      <c r="A3" s="154">
        <v>12008</v>
      </c>
      <c r="B3" s="156" t="s">
        <v>969</v>
      </c>
      <c r="C3" s="155" t="s">
        <v>975</v>
      </c>
      <c r="D3" s="155" t="s">
        <v>29</v>
      </c>
      <c r="F3" s="22" t="s">
        <v>112</v>
      </c>
    </row>
    <row r="4" spans="1:6" ht="13.5">
      <c r="A4" s="154">
        <v>12009</v>
      </c>
      <c r="B4" s="156" t="s">
        <v>231</v>
      </c>
      <c r="C4" s="155" t="s">
        <v>29</v>
      </c>
      <c r="D4" s="155" t="s">
        <v>29</v>
      </c>
      <c r="F4" s="22" t="s">
        <v>113</v>
      </c>
    </row>
    <row r="5" spans="1:6" ht="13.5">
      <c r="A5" s="154">
        <v>12010</v>
      </c>
      <c r="B5" s="156" t="s">
        <v>725</v>
      </c>
      <c r="C5" s="155" t="s">
        <v>1115</v>
      </c>
      <c r="D5" s="155" t="s">
        <v>29</v>
      </c>
      <c r="F5" s="22" t="s">
        <v>114</v>
      </c>
    </row>
    <row r="6" spans="1:6" ht="13.5">
      <c r="A6" s="154">
        <v>12016</v>
      </c>
      <c r="B6" s="156" t="s">
        <v>726</v>
      </c>
      <c r="C6" s="155" t="s">
        <v>1115</v>
      </c>
      <c r="D6" s="155" t="s">
        <v>29</v>
      </c>
      <c r="F6" s="22" t="s">
        <v>9</v>
      </c>
    </row>
    <row r="7" spans="1:6" ht="13.5">
      <c r="A7" s="154">
        <v>12017</v>
      </c>
      <c r="B7" s="156" t="s">
        <v>412</v>
      </c>
      <c r="C7" s="155" t="s">
        <v>1624</v>
      </c>
      <c r="D7" s="155" t="s">
        <v>29</v>
      </c>
      <c r="F7" s="22" t="s">
        <v>115</v>
      </c>
    </row>
    <row r="8" spans="1:6" ht="13.5">
      <c r="A8" s="154">
        <v>12018</v>
      </c>
      <c r="B8" s="156" t="s">
        <v>923</v>
      </c>
      <c r="C8" s="155" t="s">
        <v>940</v>
      </c>
      <c r="D8" s="155" t="s">
        <v>29</v>
      </c>
      <c r="F8" s="22" t="s">
        <v>116</v>
      </c>
    </row>
    <row r="9" spans="1:6" ht="13.5">
      <c r="A9" s="154">
        <v>12019</v>
      </c>
      <c r="B9" s="156" t="s">
        <v>948</v>
      </c>
      <c r="C9" s="155" t="s">
        <v>1625</v>
      </c>
      <c r="D9" s="155" t="s">
        <v>29</v>
      </c>
      <c r="F9" s="22" t="s">
        <v>117</v>
      </c>
    </row>
    <row r="10" spans="1:6" ht="13.5">
      <c r="A10" s="154">
        <v>12020</v>
      </c>
      <c r="B10" s="156" t="s">
        <v>949</v>
      </c>
      <c r="C10" s="155" t="s">
        <v>1625</v>
      </c>
      <c r="D10" s="155" t="s">
        <v>29</v>
      </c>
      <c r="F10" s="22" t="s">
        <v>118</v>
      </c>
    </row>
    <row r="11" spans="1:6" ht="13.5">
      <c r="A11" s="154">
        <v>12022</v>
      </c>
      <c r="B11" s="156" t="s">
        <v>924</v>
      </c>
      <c r="C11" s="155" t="s">
        <v>940</v>
      </c>
      <c r="D11" s="155" t="s">
        <v>29</v>
      </c>
      <c r="F11" s="22" t="s">
        <v>119</v>
      </c>
    </row>
    <row r="12" spans="1:6" ht="13.5">
      <c r="A12" s="154">
        <v>12023</v>
      </c>
      <c r="B12" s="156" t="s">
        <v>232</v>
      </c>
      <c r="C12" s="155" t="s">
        <v>29</v>
      </c>
      <c r="D12" s="155" t="s">
        <v>29</v>
      </c>
      <c r="F12" s="22" t="s">
        <v>120</v>
      </c>
    </row>
    <row r="13" spans="1:6" ht="13.5">
      <c r="A13" s="154">
        <v>12024</v>
      </c>
      <c r="B13" s="156" t="s">
        <v>413</v>
      </c>
      <c r="C13" s="155" t="s">
        <v>940</v>
      </c>
      <c r="D13" s="155" t="s">
        <v>29</v>
      </c>
      <c r="F13" s="22" t="s">
        <v>121</v>
      </c>
    </row>
    <row r="14" spans="1:6" ht="13.5">
      <c r="A14" s="154">
        <v>12025</v>
      </c>
      <c r="B14" s="156" t="s">
        <v>548</v>
      </c>
      <c r="C14" s="155" t="s">
        <v>870</v>
      </c>
      <c r="D14" s="155" t="s">
        <v>29</v>
      </c>
      <c r="F14" s="22" t="s">
        <v>122</v>
      </c>
    </row>
    <row r="15" spans="1:6" ht="13.5">
      <c r="A15" s="154">
        <v>12027</v>
      </c>
      <c r="B15" s="156" t="s">
        <v>950</v>
      </c>
      <c r="C15" s="155" t="s">
        <v>1625</v>
      </c>
      <c r="D15" s="155" t="s">
        <v>29</v>
      </c>
      <c r="F15" s="22" t="s">
        <v>123</v>
      </c>
    </row>
    <row r="16" spans="1:6" ht="13.5">
      <c r="A16" s="154">
        <v>12028</v>
      </c>
      <c r="B16" s="156" t="s">
        <v>925</v>
      </c>
      <c r="C16" s="155" t="s">
        <v>1626</v>
      </c>
      <c r="D16" s="155" t="s">
        <v>29</v>
      </c>
      <c r="F16" s="22" t="s">
        <v>124</v>
      </c>
    </row>
    <row r="17" spans="1:6" ht="13.5">
      <c r="A17" s="154">
        <v>12029</v>
      </c>
      <c r="B17" s="156" t="s">
        <v>414</v>
      </c>
      <c r="C17" s="155" t="s">
        <v>1624</v>
      </c>
      <c r="D17" s="155" t="s">
        <v>29</v>
      </c>
      <c r="F17" s="22" t="s">
        <v>125</v>
      </c>
    </row>
    <row r="18" spans="1:6" ht="13.5">
      <c r="A18" s="154">
        <v>12031</v>
      </c>
      <c r="B18" s="156" t="s">
        <v>976</v>
      </c>
      <c r="C18" s="155" t="s">
        <v>989</v>
      </c>
      <c r="D18" s="155" t="s">
        <v>29</v>
      </c>
      <c r="F18" s="22" t="s">
        <v>126</v>
      </c>
    </row>
    <row r="19" spans="1:6" ht="13.5">
      <c r="A19" s="154">
        <v>12032</v>
      </c>
      <c r="B19" s="156" t="s">
        <v>549</v>
      </c>
      <c r="C19" s="155" t="s">
        <v>870</v>
      </c>
      <c r="D19" s="155" t="s">
        <v>29</v>
      </c>
      <c r="F19" s="22" t="s">
        <v>127</v>
      </c>
    </row>
    <row r="20" spans="1:6" ht="13.5">
      <c r="A20" s="154">
        <v>12033</v>
      </c>
      <c r="B20" s="156" t="s">
        <v>1627</v>
      </c>
      <c r="C20" s="155" t="s">
        <v>940</v>
      </c>
      <c r="D20" s="155" t="s">
        <v>29</v>
      </c>
      <c r="F20" s="22" t="s">
        <v>128</v>
      </c>
    </row>
    <row r="21" spans="1:6" ht="13.5">
      <c r="A21" s="154">
        <v>12035</v>
      </c>
      <c r="B21" s="156" t="s">
        <v>977</v>
      </c>
      <c r="C21" s="155" t="s">
        <v>989</v>
      </c>
      <c r="D21" s="155" t="s">
        <v>29</v>
      </c>
      <c r="F21" s="22" t="s">
        <v>129</v>
      </c>
    </row>
    <row r="22" spans="1:6" ht="13.5">
      <c r="A22" s="154">
        <v>12036</v>
      </c>
      <c r="B22" s="156" t="s">
        <v>978</v>
      </c>
      <c r="C22" s="155" t="s">
        <v>989</v>
      </c>
      <c r="D22" s="155" t="s">
        <v>29</v>
      </c>
      <c r="F22" s="22" t="s">
        <v>130</v>
      </c>
    </row>
    <row r="23" spans="1:6" ht="13.5">
      <c r="A23" s="154">
        <v>12037</v>
      </c>
      <c r="B23" s="156" t="s">
        <v>415</v>
      </c>
      <c r="C23" s="155" t="s">
        <v>1624</v>
      </c>
      <c r="D23" s="155" t="s">
        <v>29</v>
      </c>
      <c r="F23" s="22" t="s">
        <v>131</v>
      </c>
    </row>
    <row r="24" spans="1:6" ht="13.5">
      <c r="A24" s="154">
        <v>12040</v>
      </c>
      <c r="B24" s="156" t="s">
        <v>926</v>
      </c>
      <c r="C24" s="155" t="s">
        <v>940</v>
      </c>
      <c r="D24" s="155" t="s">
        <v>29</v>
      </c>
      <c r="F24" s="22" t="s">
        <v>132</v>
      </c>
    </row>
    <row r="25" spans="1:6" ht="13.5">
      <c r="A25" s="154">
        <v>12041</v>
      </c>
      <c r="B25" s="156" t="s">
        <v>233</v>
      </c>
      <c r="C25" s="155" t="s">
        <v>29</v>
      </c>
      <c r="D25" s="155" t="s">
        <v>29</v>
      </c>
      <c r="F25" s="22" t="s">
        <v>133</v>
      </c>
    </row>
    <row r="26" spans="1:6" ht="13.5">
      <c r="A26" s="154">
        <v>12043</v>
      </c>
      <c r="B26" s="156" t="s">
        <v>979</v>
      </c>
      <c r="C26" s="155" t="s">
        <v>989</v>
      </c>
      <c r="D26" s="155" t="s">
        <v>29</v>
      </c>
      <c r="F26" s="22" t="s">
        <v>134</v>
      </c>
    </row>
    <row r="27" spans="1:6" ht="13.5">
      <c r="A27" s="154">
        <v>12045</v>
      </c>
      <c r="B27" s="156" t="s">
        <v>234</v>
      </c>
      <c r="C27" s="155" t="s">
        <v>29</v>
      </c>
      <c r="D27" s="155" t="s">
        <v>29</v>
      </c>
      <c r="F27" s="22" t="s">
        <v>135</v>
      </c>
    </row>
    <row r="28" spans="1:6" ht="13.5">
      <c r="A28" s="154">
        <v>12046</v>
      </c>
      <c r="B28" s="156" t="s">
        <v>235</v>
      </c>
      <c r="C28" s="155" t="s">
        <v>29</v>
      </c>
      <c r="D28" s="155" t="s">
        <v>29</v>
      </c>
      <c r="F28" s="22" t="s">
        <v>136</v>
      </c>
    </row>
    <row r="29" spans="1:6" ht="13.5">
      <c r="A29" s="154">
        <v>12047</v>
      </c>
      <c r="B29" s="156" t="s">
        <v>236</v>
      </c>
      <c r="C29" s="155" t="s">
        <v>29</v>
      </c>
      <c r="D29" s="155" t="s">
        <v>29</v>
      </c>
      <c r="F29" s="22" t="s">
        <v>137</v>
      </c>
    </row>
    <row r="30" spans="1:6" ht="13.5">
      <c r="A30" s="154">
        <v>12050</v>
      </c>
      <c r="B30" s="156" t="s">
        <v>416</v>
      </c>
      <c r="C30" s="155" t="s">
        <v>1624</v>
      </c>
      <c r="D30" s="155" t="s">
        <v>29</v>
      </c>
      <c r="F30" s="22" t="s">
        <v>138</v>
      </c>
    </row>
    <row r="31" spans="1:6" ht="13.5">
      <c r="A31" s="154">
        <v>12052</v>
      </c>
      <c r="B31" s="156" t="s">
        <v>927</v>
      </c>
      <c r="C31" s="155" t="s">
        <v>940</v>
      </c>
      <c r="D31" s="155" t="s">
        <v>29</v>
      </c>
      <c r="F31" s="22" t="s">
        <v>139</v>
      </c>
    </row>
    <row r="32" spans="1:6" ht="13.5">
      <c r="A32" s="154">
        <v>12053</v>
      </c>
      <c r="B32" s="156" t="s">
        <v>970</v>
      </c>
      <c r="C32" s="155" t="s">
        <v>975</v>
      </c>
      <c r="D32" s="155" t="s">
        <v>29</v>
      </c>
      <c r="F32" s="22" t="s">
        <v>140</v>
      </c>
    </row>
    <row r="33" spans="1:6" ht="13.5">
      <c r="A33" s="154">
        <v>12054</v>
      </c>
      <c r="B33" s="156" t="s">
        <v>237</v>
      </c>
      <c r="C33" s="155" t="s">
        <v>29</v>
      </c>
      <c r="D33" s="155" t="s">
        <v>29</v>
      </c>
      <c r="F33" s="22" t="s">
        <v>141</v>
      </c>
    </row>
    <row r="34" spans="1:6" ht="13.5">
      <c r="A34" s="154">
        <v>12055</v>
      </c>
      <c r="B34" s="156" t="s">
        <v>238</v>
      </c>
      <c r="C34" s="155" t="s">
        <v>29</v>
      </c>
      <c r="D34" s="155" t="s">
        <v>29</v>
      </c>
      <c r="F34" s="22" t="s">
        <v>144</v>
      </c>
    </row>
    <row r="35" spans="1:6" ht="13.5">
      <c r="A35" s="154">
        <v>12056</v>
      </c>
      <c r="B35" s="156" t="s">
        <v>971</v>
      </c>
      <c r="C35" s="155" t="s">
        <v>975</v>
      </c>
      <c r="D35" s="155" t="s">
        <v>29</v>
      </c>
      <c r="F35" s="22" t="s">
        <v>145</v>
      </c>
    </row>
    <row r="36" spans="1:6" ht="13.5">
      <c r="A36" s="154">
        <v>12057</v>
      </c>
      <c r="B36" s="156" t="s">
        <v>1063</v>
      </c>
      <c r="C36" s="155" t="s">
        <v>940</v>
      </c>
      <c r="D36" s="155" t="s">
        <v>29</v>
      </c>
      <c r="F36" s="22" t="s">
        <v>146</v>
      </c>
    </row>
    <row r="37" spans="1:6" ht="13.5">
      <c r="A37" s="154">
        <v>12059</v>
      </c>
      <c r="B37" s="156" t="s">
        <v>239</v>
      </c>
      <c r="C37" s="155" t="s">
        <v>29</v>
      </c>
      <c r="D37" s="155" t="s">
        <v>29</v>
      </c>
      <c r="F37" s="22" t="s">
        <v>147</v>
      </c>
    </row>
    <row r="38" spans="1:6" ht="13.5">
      <c r="A38" s="154">
        <v>12060</v>
      </c>
      <c r="B38" s="156" t="s">
        <v>417</v>
      </c>
      <c r="C38" s="155" t="s">
        <v>1624</v>
      </c>
      <c r="D38" s="155" t="s">
        <v>29</v>
      </c>
      <c r="F38" s="22" t="s">
        <v>148</v>
      </c>
    </row>
    <row r="39" spans="1:6" ht="13.5">
      <c r="A39" s="154">
        <v>12061</v>
      </c>
      <c r="B39" s="156" t="s">
        <v>928</v>
      </c>
      <c r="C39" s="155" t="s">
        <v>940</v>
      </c>
      <c r="D39" s="155" t="s">
        <v>29</v>
      </c>
      <c r="F39" s="22" t="s">
        <v>149</v>
      </c>
    </row>
    <row r="40" spans="1:6" ht="13.5">
      <c r="A40" s="154">
        <v>12062</v>
      </c>
      <c r="B40" s="156" t="s">
        <v>929</v>
      </c>
      <c r="C40" s="155" t="s">
        <v>940</v>
      </c>
      <c r="D40" s="155" t="s">
        <v>29</v>
      </c>
      <c r="F40" s="22" t="s">
        <v>150</v>
      </c>
    </row>
    <row r="41" spans="1:6" ht="13.5">
      <c r="A41" s="154">
        <v>12063</v>
      </c>
      <c r="B41" s="156" t="s">
        <v>930</v>
      </c>
      <c r="C41" s="155" t="s">
        <v>940</v>
      </c>
      <c r="D41" s="155" t="s">
        <v>29</v>
      </c>
      <c r="F41" s="22" t="s">
        <v>151</v>
      </c>
    </row>
    <row r="42" spans="1:6" ht="13.5">
      <c r="A42" s="154">
        <v>12064</v>
      </c>
      <c r="B42" s="156" t="s">
        <v>892</v>
      </c>
      <c r="C42" s="155" t="s">
        <v>1628</v>
      </c>
      <c r="D42" s="155" t="s">
        <v>24</v>
      </c>
      <c r="F42" s="22" t="s">
        <v>152</v>
      </c>
    </row>
    <row r="43" spans="1:6" ht="13.5">
      <c r="A43" s="154">
        <v>12065</v>
      </c>
      <c r="B43" s="156" t="s">
        <v>951</v>
      </c>
      <c r="C43" s="155" t="s">
        <v>1625</v>
      </c>
      <c r="D43" s="155" t="s">
        <v>29</v>
      </c>
      <c r="F43" s="22" t="s">
        <v>153</v>
      </c>
    </row>
    <row r="44" spans="1:6" ht="13.5">
      <c r="A44" s="154">
        <v>12066</v>
      </c>
      <c r="B44" s="156" t="s">
        <v>980</v>
      </c>
      <c r="C44" s="155" t="s">
        <v>1115</v>
      </c>
      <c r="D44" s="155" t="s">
        <v>29</v>
      </c>
      <c r="F44" s="22" t="s">
        <v>154</v>
      </c>
    </row>
    <row r="45" spans="1:6" ht="13.5">
      <c r="A45" s="154">
        <v>12067</v>
      </c>
      <c r="B45" s="156" t="s">
        <v>240</v>
      </c>
      <c r="C45" s="155" t="s">
        <v>29</v>
      </c>
      <c r="D45" s="155" t="s">
        <v>29</v>
      </c>
      <c r="F45" s="22" t="s">
        <v>155</v>
      </c>
    </row>
    <row r="46" spans="1:6" ht="13.5">
      <c r="A46" s="154">
        <v>12068</v>
      </c>
      <c r="B46" s="156" t="s">
        <v>727</v>
      </c>
      <c r="C46" s="155" t="s">
        <v>1115</v>
      </c>
      <c r="D46" s="155" t="s">
        <v>29</v>
      </c>
      <c r="F46" s="22" t="s">
        <v>156</v>
      </c>
    </row>
    <row r="47" spans="1:6" ht="13.5">
      <c r="A47" s="154">
        <v>12069</v>
      </c>
      <c r="B47" s="156" t="s">
        <v>728</v>
      </c>
      <c r="C47" s="155" t="s">
        <v>1115</v>
      </c>
      <c r="D47" s="155" t="s">
        <v>29</v>
      </c>
      <c r="F47" s="22" t="s">
        <v>157</v>
      </c>
    </row>
    <row r="48" spans="1:6" ht="13.5">
      <c r="A48" s="154">
        <v>12070</v>
      </c>
      <c r="B48" s="156" t="s">
        <v>729</v>
      </c>
      <c r="C48" s="155" t="s">
        <v>1115</v>
      </c>
      <c r="D48" s="155" t="s">
        <v>29</v>
      </c>
      <c r="F48" s="22" t="s">
        <v>158</v>
      </c>
    </row>
    <row r="49" spans="1:6" ht="13.5">
      <c r="A49" s="154">
        <v>12071</v>
      </c>
      <c r="B49" s="156" t="s">
        <v>981</v>
      </c>
      <c r="C49" s="155" t="s">
        <v>989</v>
      </c>
      <c r="D49" s="155" t="s">
        <v>29</v>
      </c>
      <c r="F49" s="22" t="s">
        <v>159</v>
      </c>
    </row>
    <row r="50" spans="1:6" ht="13.5">
      <c r="A50" s="154">
        <v>12072</v>
      </c>
      <c r="B50" s="156" t="s">
        <v>730</v>
      </c>
      <c r="C50" s="155" t="s">
        <v>1115</v>
      </c>
      <c r="D50" s="155" t="s">
        <v>29</v>
      </c>
      <c r="F50" s="22" t="s">
        <v>160</v>
      </c>
    </row>
    <row r="51" spans="1:6" ht="13.5">
      <c r="A51" s="154">
        <v>12073</v>
      </c>
      <c r="B51" s="156" t="s">
        <v>982</v>
      </c>
      <c r="C51" s="155" t="s">
        <v>989</v>
      </c>
      <c r="D51" s="155" t="s">
        <v>29</v>
      </c>
      <c r="F51" s="22" t="s">
        <v>161</v>
      </c>
    </row>
    <row r="52" spans="1:6" ht="13.5">
      <c r="A52" s="154">
        <v>12074</v>
      </c>
      <c r="B52" s="156" t="s">
        <v>952</v>
      </c>
      <c r="C52" s="155" t="s">
        <v>1625</v>
      </c>
      <c r="D52" s="155" t="s">
        <v>29</v>
      </c>
    </row>
    <row r="53" spans="1:6" ht="13.5">
      <c r="A53" s="154">
        <v>12075</v>
      </c>
      <c r="B53" s="156" t="s">
        <v>418</v>
      </c>
      <c r="C53" s="155" t="s">
        <v>1624</v>
      </c>
      <c r="D53" s="155" t="s">
        <v>29</v>
      </c>
    </row>
    <row r="54" spans="1:6" ht="13.5">
      <c r="A54" s="154">
        <v>12076</v>
      </c>
      <c r="B54" s="156" t="s">
        <v>983</v>
      </c>
      <c r="C54" s="155" t="s">
        <v>989</v>
      </c>
      <c r="D54" s="155" t="s">
        <v>29</v>
      </c>
    </row>
    <row r="55" spans="1:6" ht="13.5">
      <c r="A55" s="154">
        <v>12077</v>
      </c>
      <c r="B55" s="156" t="s">
        <v>241</v>
      </c>
      <c r="C55" s="155" t="s">
        <v>29</v>
      </c>
      <c r="D55" s="155" t="s">
        <v>29</v>
      </c>
    </row>
    <row r="56" spans="1:6" ht="13.5">
      <c r="A56" s="154">
        <v>12078</v>
      </c>
      <c r="B56" s="156" t="s">
        <v>550</v>
      </c>
      <c r="C56" s="155" t="s">
        <v>870</v>
      </c>
      <c r="D56" s="155" t="s">
        <v>29</v>
      </c>
    </row>
    <row r="57" spans="1:6" ht="13.5">
      <c r="A57" s="154">
        <v>12082</v>
      </c>
      <c r="B57" s="156" t="s">
        <v>931</v>
      </c>
      <c r="C57" s="155" t="s">
        <v>940</v>
      </c>
      <c r="D57" s="155" t="s">
        <v>29</v>
      </c>
    </row>
    <row r="58" spans="1:6" ht="13.5">
      <c r="A58" s="154">
        <v>12084</v>
      </c>
      <c r="B58" s="156" t="s">
        <v>242</v>
      </c>
      <c r="C58" s="155" t="s">
        <v>29</v>
      </c>
      <c r="D58" s="155" t="s">
        <v>29</v>
      </c>
    </row>
    <row r="59" spans="1:6" ht="13.5">
      <c r="A59" s="154">
        <v>12085</v>
      </c>
      <c r="B59" s="156" t="s">
        <v>243</v>
      </c>
      <c r="C59" s="155" t="s">
        <v>29</v>
      </c>
      <c r="D59" s="155" t="s">
        <v>29</v>
      </c>
    </row>
    <row r="60" spans="1:6" ht="13.5">
      <c r="A60" s="154">
        <v>12086</v>
      </c>
      <c r="B60" s="156" t="s">
        <v>731</v>
      </c>
      <c r="C60" s="155" t="s">
        <v>1115</v>
      </c>
      <c r="D60" s="155" t="s">
        <v>29</v>
      </c>
    </row>
    <row r="61" spans="1:6" ht="13.5">
      <c r="A61" s="154">
        <v>12089</v>
      </c>
      <c r="B61" s="156" t="s">
        <v>932</v>
      </c>
      <c r="C61" s="155" t="s">
        <v>940</v>
      </c>
      <c r="D61" s="155" t="s">
        <v>29</v>
      </c>
    </row>
    <row r="62" spans="1:6" ht="13.5">
      <c r="A62" s="154">
        <v>12090</v>
      </c>
      <c r="B62" s="156" t="s">
        <v>933</v>
      </c>
      <c r="C62" s="155" t="s">
        <v>940</v>
      </c>
      <c r="D62" s="155" t="s">
        <v>29</v>
      </c>
    </row>
    <row r="63" spans="1:6" ht="13.5">
      <c r="A63" s="154">
        <v>12092</v>
      </c>
      <c r="B63" s="156" t="s">
        <v>984</v>
      </c>
      <c r="C63" s="155" t="s">
        <v>989</v>
      </c>
      <c r="D63" s="155" t="s">
        <v>29</v>
      </c>
    </row>
    <row r="64" spans="1:6" ht="13.5">
      <c r="A64" s="154">
        <v>12093</v>
      </c>
      <c r="B64" s="156" t="s">
        <v>985</v>
      </c>
      <c r="C64" s="155" t="s">
        <v>989</v>
      </c>
      <c r="D64" s="155" t="s">
        <v>29</v>
      </c>
    </row>
    <row r="65" spans="1:4" ht="13.5">
      <c r="A65" s="154">
        <v>12094</v>
      </c>
      <c r="B65" s="156" t="s">
        <v>934</v>
      </c>
      <c r="C65" s="155" t="s">
        <v>940</v>
      </c>
      <c r="D65" s="155" t="s">
        <v>29</v>
      </c>
    </row>
    <row r="66" spans="1:4" ht="13.5">
      <c r="A66" s="154">
        <v>12095</v>
      </c>
      <c r="B66" s="156" t="s">
        <v>551</v>
      </c>
      <c r="C66" s="155" t="s">
        <v>870</v>
      </c>
      <c r="D66" s="155" t="s">
        <v>29</v>
      </c>
    </row>
    <row r="67" spans="1:4" ht="13.5">
      <c r="A67" s="154">
        <v>12106</v>
      </c>
      <c r="B67" s="156" t="s">
        <v>419</v>
      </c>
      <c r="C67" s="155" t="s">
        <v>1624</v>
      </c>
      <c r="D67" s="155" t="s">
        <v>29</v>
      </c>
    </row>
    <row r="68" spans="1:4" ht="13.5">
      <c r="A68" s="154">
        <v>12107</v>
      </c>
      <c r="B68" s="156" t="s">
        <v>244</v>
      </c>
      <c r="C68" s="155" t="s">
        <v>29</v>
      </c>
      <c r="D68" s="155" t="s">
        <v>29</v>
      </c>
    </row>
    <row r="69" spans="1:4" ht="13.5">
      <c r="A69" s="154">
        <v>12108</v>
      </c>
      <c r="B69" s="156" t="s">
        <v>570</v>
      </c>
      <c r="C69" s="155" t="s">
        <v>693</v>
      </c>
      <c r="D69" s="155" t="s">
        <v>26</v>
      </c>
    </row>
    <row r="70" spans="1:4" ht="13.5">
      <c r="A70" s="154">
        <v>12110</v>
      </c>
      <c r="B70" s="156" t="s">
        <v>168</v>
      </c>
      <c r="C70" s="155" t="s">
        <v>29</v>
      </c>
      <c r="D70" s="155" t="s">
        <v>29</v>
      </c>
    </row>
    <row r="71" spans="1:4" ht="13.5">
      <c r="A71" s="154">
        <v>12115</v>
      </c>
      <c r="B71" s="156" t="s">
        <v>420</v>
      </c>
      <c r="C71" s="155" t="s">
        <v>1624</v>
      </c>
      <c r="D71" s="155" t="s">
        <v>29</v>
      </c>
    </row>
    <row r="72" spans="1:4" ht="13.5">
      <c r="A72" s="154">
        <v>12116</v>
      </c>
      <c r="B72" s="156" t="s">
        <v>893</v>
      </c>
      <c r="C72" s="155" t="s">
        <v>1628</v>
      </c>
      <c r="D72" s="155" t="s">
        <v>24</v>
      </c>
    </row>
    <row r="73" spans="1:4" ht="13.5">
      <c r="A73" s="154">
        <v>12117</v>
      </c>
      <c r="B73" s="156" t="s">
        <v>552</v>
      </c>
      <c r="C73" s="155" t="s">
        <v>870</v>
      </c>
      <c r="D73" s="155" t="s">
        <v>29</v>
      </c>
    </row>
    <row r="74" spans="1:4" ht="13.5">
      <c r="A74" s="154">
        <v>12118</v>
      </c>
      <c r="B74" s="156" t="s">
        <v>953</v>
      </c>
      <c r="C74" s="155" t="s">
        <v>1625</v>
      </c>
      <c r="D74" s="155" t="s">
        <v>29</v>
      </c>
    </row>
    <row r="75" spans="1:4" ht="13.5">
      <c r="A75" s="154">
        <v>12120</v>
      </c>
      <c r="B75" s="156" t="s">
        <v>245</v>
      </c>
      <c r="C75" s="155" t="s">
        <v>29</v>
      </c>
      <c r="D75" s="155" t="s">
        <v>29</v>
      </c>
    </row>
    <row r="76" spans="1:4" ht="13.5">
      <c r="A76" s="154">
        <v>12121</v>
      </c>
      <c r="B76" s="156" t="s">
        <v>935</v>
      </c>
      <c r="C76" s="155" t="s">
        <v>940</v>
      </c>
      <c r="D76" s="155" t="s">
        <v>29</v>
      </c>
    </row>
    <row r="77" spans="1:4" ht="13.5">
      <c r="A77" s="154">
        <v>12122</v>
      </c>
      <c r="B77" s="156" t="s">
        <v>986</v>
      </c>
      <c r="C77" s="155" t="s">
        <v>989</v>
      </c>
      <c r="D77" s="155" t="s">
        <v>29</v>
      </c>
    </row>
    <row r="78" spans="1:4" ht="13.5">
      <c r="A78" s="154">
        <v>12123</v>
      </c>
      <c r="B78" s="156" t="s">
        <v>936</v>
      </c>
      <c r="C78" s="155" t="s">
        <v>940</v>
      </c>
      <c r="D78" s="155" t="s">
        <v>29</v>
      </c>
    </row>
    <row r="79" spans="1:4" ht="13.5">
      <c r="A79" s="154">
        <v>12125</v>
      </c>
      <c r="B79" s="156" t="s">
        <v>421</v>
      </c>
      <c r="C79" s="155" t="s">
        <v>1624</v>
      </c>
      <c r="D79" s="155" t="s">
        <v>29</v>
      </c>
    </row>
    <row r="80" spans="1:4" ht="13.5">
      <c r="A80" s="154">
        <v>12128</v>
      </c>
      <c r="B80" s="156" t="s">
        <v>246</v>
      </c>
      <c r="C80" s="155" t="s">
        <v>29</v>
      </c>
      <c r="D80" s="155" t="s">
        <v>29</v>
      </c>
    </row>
    <row r="81" spans="1:4" ht="13.5">
      <c r="A81" s="154">
        <v>12130</v>
      </c>
      <c r="B81" s="156" t="s">
        <v>422</v>
      </c>
      <c r="C81" s="155" t="s">
        <v>1624</v>
      </c>
      <c r="D81" s="155" t="s">
        <v>29</v>
      </c>
    </row>
    <row r="82" spans="1:4" ht="13.5">
      <c r="A82" s="154">
        <v>12131</v>
      </c>
      <c r="B82" s="156" t="s">
        <v>987</v>
      </c>
      <c r="C82" s="155" t="s">
        <v>989</v>
      </c>
      <c r="D82" s="155" t="s">
        <v>29</v>
      </c>
    </row>
    <row r="83" spans="1:4" ht="13.5">
      <c r="A83" s="154">
        <v>12132</v>
      </c>
      <c r="B83" s="156" t="s">
        <v>423</v>
      </c>
      <c r="C83" s="155" t="s">
        <v>1624</v>
      </c>
      <c r="D83" s="155" t="s">
        <v>29</v>
      </c>
    </row>
    <row r="84" spans="1:4" ht="13.5">
      <c r="A84" s="154">
        <v>12133</v>
      </c>
      <c r="B84" s="156" t="s">
        <v>937</v>
      </c>
      <c r="C84" s="155" t="s">
        <v>940</v>
      </c>
      <c r="D84" s="155" t="s">
        <v>29</v>
      </c>
    </row>
    <row r="85" spans="1:4" ht="13.5">
      <c r="A85" s="154">
        <v>12134</v>
      </c>
      <c r="B85" s="156" t="s">
        <v>553</v>
      </c>
      <c r="C85" s="155" t="s">
        <v>870</v>
      </c>
      <c r="D85" s="155" t="s">
        <v>29</v>
      </c>
    </row>
    <row r="86" spans="1:4" ht="13.5">
      <c r="A86" s="154">
        <v>12136</v>
      </c>
      <c r="B86" s="156" t="s">
        <v>424</v>
      </c>
      <c r="C86" s="155" t="s">
        <v>1624</v>
      </c>
      <c r="D86" s="155" t="s">
        <v>29</v>
      </c>
    </row>
    <row r="87" spans="1:4" ht="13.5">
      <c r="A87" s="154">
        <v>12137</v>
      </c>
      <c r="B87" s="156" t="s">
        <v>972</v>
      </c>
      <c r="C87" s="155" t="s">
        <v>975</v>
      </c>
      <c r="D87" s="155" t="s">
        <v>29</v>
      </c>
    </row>
    <row r="88" spans="1:4" ht="13.5">
      <c r="A88" s="154">
        <v>12138</v>
      </c>
      <c r="B88" s="156" t="s">
        <v>938</v>
      </c>
      <c r="C88" s="155" t="s">
        <v>940</v>
      </c>
      <c r="D88" s="155" t="s">
        <v>29</v>
      </c>
    </row>
    <row r="89" spans="1:4" ht="13.5">
      <c r="A89" s="154">
        <v>12139</v>
      </c>
      <c r="B89" s="156" t="s">
        <v>571</v>
      </c>
      <c r="C89" s="155" t="s">
        <v>693</v>
      </c>
      <c r="D89" s="155" t="s">
        <v>26</v>
      </c>
    </row>
    <row r="90" spans="1:4" ht="13.5">
      <c r="A90" s="154">
        <v>12140</v>
      </c>
      <c r="B90" s="155" t="s">
        <v>939</v>
      </c>
      <c r="C90" s="155" t="s">
        <v>940</v>
      </c>
      <c r="D90" s="155" t="s">
        <v>29</v>
      </c>
    </row>
    <row r="91" spans="1:4" ht="13.5">
      <c r="A91" s="154">
        <v>12141</v>
      </c>
      <c r="B91" s="155" t="s">
        <v>973</v>
      </c>
      <c r="C91" s="155" t="s">
        <v>975</v>
      </c>
      <c r="D91" s="155" t="s">
        <v>29</v>
      </c>
    </row>
    <row r="92" spans="1:4" ht="13.5">
      <c r="A92" s="154">
        <v>12143</v>
      </c>
      <c r="B92" s="155" t="s">
        <v>247</v>
      </c>
      <c r="C92" s="155" t="s">
        <v>29</v>
      </c>
      <c r="D92" s="155" t="s">
        <v>29</v>
      </c>
    </row>
    <row r="93" spans="1:4" ht="13.5">
      <c r="A93" s="154">
        <v>12144</v>
      </c>
      <c r="B93" s="155" t="s">
        <v>940</v>
      </c>
      <c r="C93" s="155" t="s">
        <v>940</v>
      </c>
      <c r="D93" s="155" t="s">
        <v>29</v>
      </c>
    </row>
    <row r="94" spans="1:4" ht="13.5">
      <c r="A94" s="154">
        <v>12147</v>
      </c>
      <c r="B94" s="156" t="s">
        <v>248</v>
      </c>
      <c r="C94" s="155" t="s">
        <v>29</v>
      </c>
      <c r="D94" s="155" t="s">
        <v>29</v>
      </c>
    </row>
    <row r="95" spans="1:4" ht="13.5">
      <c r="A95" s="154">
        <v>12148</v>
      </c>
      <c r="B95" s="155" t="s">
        <v>954</v>
      </c>
      <c r="C95" s="155" t="s">
        <v>1625</v>
      </c>
      <c r="D95" s="155" t="s">
        <v>29</v>
      </c>
    </row>
    <row r="96" spans="1:4" ht="13.5">
      <c r="A96" s="154">
        <v>12149</v>
      </c>
      <c r="B96" s="156" t="s">
        <v>988</v>
      </c>
      <c r="C96" s="155" t="s">
        <v>989</v>
      </c>
      <c r="D96" s="155" t="s">
        <v>29</v>
      </c>
    </row>
    <row r="97" spans="1:4" ht="13.5">
      <c r="A97" s="154">
        <v>12150</v>
      </c>
      <c r="B97" s="155" t="s">
        <v>974</v>
      </c>
      <c r="C97" s="155" t="s">
        <v>975</v>
      </c>
      <c r="D97" s="155" t="s">
        <v>29</v>
      </c>
    </row>
    <row r="98" spans="1:4" ht="13.5">
      <c r="A98" s="154">
        <v>12151</v>
      </c>
      <c r="B98" s="156" t="s">
        <v>955</v>
      </c>
      <c r="C98" s="155" t="s">
        <v>1625</v>
      </c>
      <c r="D98" s="155" t="s">
        <v>29</v>
      </c>
    </row>
    <row r="99" spans="1:4" ht="13.5">
      <c r="A99" s="154">
        <v>12153</v>
      </c>
      <c r="B99" s="155" t="s">
        <v>941</v>
      </c>
      <c r="C99" s="155" t="s">
        <v>940</v>
      </c>
      <c r="D99" s="155" t="s">
        <v>29</v>
      </c>
    </row>
    <row r="100" spans="1:4" ht="13.5">
      <c r="A100" s="154">
        <v>12154</v>
      </c>
      <c r="B100" s="156" t="s">
        <v>942</v>
      </c>
      <c r="C100" s="155" t="s">
        <v>940</v>
      </c>
      <c r="D100" s="155" t="s">
        <v>29</v>
      </c>
    </row>
    <row r="101" spans="1:4" ht="13.5">
      <c r="A101" s="154">
        <v>12155</v>
      </c>
      <c r="B101" s="156" t="s">
        <v>894</v>
      </c>
      <c r="C101" s="155" t="s">
        <v>1628</v>
      </c>
      <c r="D101" s="155" t="s">
        <v>24</v>
      </c>
    </row>
    <row r="102" spans="1:4" ht="13.5">
      <c r="A102" s="154">
        <v>12156</v>
      </c>
      <c r="B102" s="156" t="s">
        <v>943</v>
      </c>
      <c r="C102" s="155" t="s">
        <v>940</v>
      </c>
      <c r="D102" s="155" t="s">
        <v>29</v>
      </c>
    </row>
    <row r="103" spans="1:4" ht="13.5">
      <c r="A103" s="154">
        <v>12157</v>
      </c>
      <c r="B103" s="155" t="s">
        <v>989</v>
      </c>
      <c r="C103" s="155" t="s">
        <v>989</v>
      </c>
      <c r="D103" s="155" t="s">
        <v>29</v>
      </c>
    </row>
    <row r="104" spans="1:4" ht="13.5">
      <c r="A104" s="154">
        <v>12158</v>
      </c>
      <c r="B104" s="156" t="s">
        <v>249</v>
      </c>
      <c r="C104" s="155" t="s">
        <v>29</v>
      </c>
      <c r="D104" s="155" t="s">
        <v>29</v>
      </c>
    </row>
    <row r="105" spans="1:4" ht="13.5">
      <c r="A105" s="154">
        <v>12159</v>
      </c>
      <c r="B105" s="156" t="s">
        <v>250</v>
      </c>
      <c r="C105" s="155" t="s">
        <v>29</v>
      </c>
      <c r="D105" s="155" t="s">
        <v>29</v>
      </c>
    </row>
    <row r="106" spans="1:4" ht="13.5">
      <c r="A106" s="154">
        <v>12160</v>
      </c>
      <c r="B106" s="155" t="s">
        <v>990</v>
      </c>
      <c r="C106" s="155" t="s">
        <v>989</v>
      </c>
      <c r="D106" s="155" t="s">
        <v>29</v>
      </c>
    </row>
    <row r="107" spans="1:4" ht="13.5">
      <c r="A107" s="154">
        <v>12161</v>
      </c>
      <c r="B107" s="156" t="s">
        <v>251</v>
      </c>
      <c r="C107" s="155" t="s">
        <v>29</v>
      </c>
      <c r="D107" s="155" t="s">
        <v>29</v>
      </c>
    </row>
    <row r="108" spans="1:4" ht="13.5">
      <c r="A108" s="154">
        <v>12164</v>
      </c>
      <c r="B108" s="155" t="s">
        <v>572</v>
      </c>
      <c r="C108" s="155" t="s">
        <v>693</v>
      </c>
      <c r="D108" s="155" t="s">
        <v>26</v>
      </c>
    </row>
    <row r="109" spans="1:4" ht="13.5">
      <c r="A109" s="154">
        <v>12165</v>
      </c>
      <c r="B109" s="156" t="s">
        <v>425</v>
      </c>
      <c r="C109" s="155" t="s">
        <v>1624</v>
      </c>
      <c r="D109" s="155" t="s">
        <v>29</v>
      </c>
    </row>
    <row r="110" spans="1:4" ht="13.5">
      <c r="A110" s="154">
        <v>12166</v>
      </c>
      <c r="B110" s="155" t="s">
        <v>732</v>
      </c>
      <c r="C110" s="155" t="s">
        <v>1115</v>
      </c>
      <c r="D110" s="155" t="s">
        <v>29</v>
      </c>
    </row>
    <row r="111" spans="1:4" ht="13.5">
      <c r="A111" s="154">
        <v>12168</v>
      </c>
      <c r="B111" s="156" t="s">
        <v>944</v>
      </c>
      <c r="C111" s="155" t="s">
        <v>940</v>
      </c>
      <c r="D111" s="155" t="s">
        <v>29</v>
      </c>
    </row>
    <row r="112" spans="1:4" ht="13.5">
      <c r="A112" s="154">
        <v>12169</v>
      </c>
      <c r="B112" s="155" t="s">
        <v>944</v>
      </c>
      <c r="C112" s="155" t="s">
        <v>940</v>
      </c>
      <c r="D112" s="155" t="s">
        <v>29</v>
      </c>
    </row>
    <row r="113" spans="1:4" ht="13.5">
      <c r="A113" s="154">
        <v>12170</v>
      </c>
      <c r="B113" s="155" t="s">
        <v>956</v>
      </c>
      <c r="C113" s="155" t="s">
        <v>1625</v>
      </c>
      <c r="D113" s="155" t="s">
        <v>29</v>
      </c>
    </row>
    <row r="114" spans="1:4" ht="13.5">
      <c r="A114" s="154">
        <v>12172</v>
      </c>
      <c r="B114" s="156" t="s">
        <v>426</v>
      </c>
      <c r="C114" s="155" t="s">
        <v>1624</v>
      </c>
      <c r="D114" s="155" t="s">
        <v>29</v>
      </c>
    </row>
    <row r="115" spans="1:4" ht="13.5">
      <c r="A115" s="154">
        <v>12173</v>
      </c>
      <c r="B115" s="156" t="s">
        <v>427</v>
      </c>
      <c r="C115" s="155" t="s">
        <v>1624</v>
      </c>
      <c r="D115" s="155" t="s">
        <v>29</v>
      </c>
    </row>
    <row r="116" spans="1:4" ht="13.5">
      <c r="A116" s="154">
        <v>12174</v>
      </c>
      <c r="B116" s="156" t="s">
        <v>428</v>
      </c>
      <c r="C116" s="155" t="s">
        <v>1624</v>
      </c>
      <c r="D116" s="155" t="s">
        <v>29</v>
      </c>
    </row>
    <row r="117" spans="1:4" ht="13.5">
      <c r="A117" s="154">
        <v>12175</v>
      </c>
      <c r="B117" s="155" t="s">
        <v>991</v>
      </c>
      <c r="C117" s="155" t="s">
        <v>989</v>
      </c>
      <c r="D117" s="155" t="s">
        <v>29</v>
      </c>
    </row>
    <row r="118" spans="1:4" ht="13.5">
      <c r="A118" s="154">
        <v>12177</v>
      </c>
      <c r="B118" s="155" t="s">
        <v>733</v>
      </c>
      <c r="C118" s="155" t="s">
        <v>1115</v>
      </c>
      <c r="D118" s="155" t="s">
        <v>29</v>
      </c>
    </row>
    <row r="119" spans="1:4" ht="13.5">
      <c r="A119" s="154">
        <v>12180</v>
      </c>
      <c r="B119" s="155" t="s">
        <v>252</v>
      </c>
      <c r="C119" s="155" t="s">
        <v>940</v>
      </c>
      <c r="D119" s="155" t="s">
        <v>29</v>
      </c>
    </row>
    <row r="120" spans="1:4" ht="13.5">
      <c r="A120" s="154">
        <v>12181</v>
      </c>
      <c r="B120" s="155" t="s">
        <v>252</v>
      </c>
      <c r="C120" s="155" t="s">
        <v>940</v>
      </c>
      <c r="D120" s="155" t="s">
        <v>29</v>
      </c>
    </row>
    <row r="121" spans="1:4" ht="13.5">
      <c r="A121" s="154">
        <v>12182</v>
      </c>
      <c r="B121" s="156" t="s">
        <v>252</v>
      </c>
      <c r="C121" s="155" t="s">
        <v>940</v>
      </c>
      <c r="D121" s="155" t="s">
        <v>29</v>
      </c>
    </row>
    <row r="122" spans="1:4" ht="13.5">
      <c r="A122" s="154">
        <v>12183</v>
      </c>
      <c r="B122" s="155" t="s">
        <v>252</v>
      </c>
      <c r="C122" s="155" t="s">
        <v>29</v>
      </c>
      <c r="D122" s="155" t="s">
        <v>29</v>
      </c>
    </row>
    <row r="123" spans="1:4" ht="13.5">
      <c r="A123" s="154">
        <v>12184</v>
      </c>
      <c r="B123" s="155" t="s">
        <v>429</v>
      </c>
      <c r="C123" s="155" t="s">
        <v>1624</v>
      </c>
      <c r="D123" s="155" t="s">
        <v>29</v>
      </c>
    </row>
    <row r="124" spans="1:4" ht="13.5">
      <c r="A124" s="154">
        <v>12185</v>
      </c>
      <c r="B124" s="155" t="s">
        <v>945</v>
      </c>
      <c r="C124" s="155" t="s">
        <v>940</v>
      </c>
      <c r="D124" s="155" t="s">
        <v>29</v>
      </c>
    </row>
    <row r="125" spans="1:4" ht="13.5">
      <c r="A125" s="154">
        <v>12186</v>
      </c>
      <c r="B125" s="155" t="s">
        <v>253</v>
      </c>
      <c r="C125" s="155" t="s">
        <v>29</v>
      </c>
      <c r="D125" s="155" t="s">
        <v>29</v>
      </c>
    </row>
    <row r="126" spans="1:4" ht="13.5">
      <c r="A126" s="154">
        <v>12187</v>
      </c>
      <c r="B126" s="156" t="s">
        <v>992</v>
      </c>
      <c r="C126" s="155" t="s">
        <v>989</v>
      </c>
      <c r="D126" s="155" t="s">
        <v>29</v>
      </c>
    </row>
    <row r="127" spans="1:4" ht="13.5">
      <c r="A127" s="154">
        <v>12188</v>
      </c>
      <c r="B127" s="155" t="s">
        <v>957</v>
      </c>
      <c r="C127" s="155" t="s">
        <v>1625</v>
      </c>
      <c r="D127" s="155" t="s">
        <v>29</v>
      </c>
    </row>
    <row r="128" spans="1:4" ht="13.5">
      <c r="A128" s="154">
        <v>12189</v>
      </c>
      <c r="B128" s="156" t="s">
        <v>254</v>
      </c>
      <c r="C128" s="155" t="s">
        <v>29</v>
      </c>
      <c r="D128" s="155" t="s">
        <v>29</v>
      </c>
    </row>
    <row r="129" spans="1:4" ht="13.5">
      <c r="A129" s="154">
        <v>12190</v>
      </c>
      <c r="B129" s="155" t="s">
        <v>573</v>
      </c>
      <c r="C129" s="155" t="s">
        <v>693</v>
      </c>
      <c r="D129" s="155" t="s">
        <v>26</v>
      </c>
    </row>
    <row r="130" spans="1:4" ht="13.5">
      <c r="A130" s="154">
        <v>12193</v>
      </c>
      <c r="B130" s="156" t="s">
        <v>255</v>
      </c>
      <c r="C130" s="155" t="s">
        <v>29</v>
      </c>
      <c r="D130" s="155" t="s">
        <v>29</v>
      </c>
    </row>
    <row r="131" spans="1:4" ht="13.5">
      <c r="A131" s="154">
        <v>12194</v>
      </c>
      <c r="B131" s="155" t="s">
        <v>993</v>
      </c>
      <c r="C131" s="155" t="s">
        <v>989</v>
      </c>
      <c r="D131" s="155" t="s">
        <v>29</v>
      </c>
    </row>
    <row r="132" spans="1:4" ht="13.5">
      <c r="A132" s="154">
        <v>12195</v>
      </c>
      <c r="B132" s="156" t="s">
        <v>430</v>
      </c>
      <c r="C132" s="155" t="s">
        <v>1624</v>
      </c>
      <c r="D132" s="155" t="s">
        <v>29</v>
      </c>
    </row>
    <row r="133" spans="1:4" ht="13.5">
      <c r="A133" s="154">
        <v>12196</v>
      </c>
      <c r="B133" s="155" t="s">
        <v>946</v>
      </c>
      <c r="C133" s="155" t="s">
        <v>940</v>
      </c>
      <c r="D133" s="155" t="s">
        <v>29</v>
      </c>
    </row>
    <row r="134" spans="1:4" ht="13.5">
      <c r="A134" s="154">
        <v>12197</v>
      </c>
      <c r="B134" s="156" t="s">
        <v>895</v>
      </c>
      <c r="C134" s="155" t="s">
        <v>1628</v>
      </c>
      <c r="D134" s="155" t="s">
        <v>24</v>
      </c>
    </row>
    <row r="135" spans="1:4" ht="13.5">
      <c r="A135" s="154">
        <v>12198</v>
      </c>
      <c r="B135" s="155" t="s">
        <v>947</v>
      </c>
      <c r="C135" s="155" t="s">
        <v>940</v>
      </c>
      <c r="D135" s="155" t="s">
        <v>29</v>
      </c>
    </row>
    <row r="136" spans="1:4" ht="13.5">
      <c r="A136" s="154">
        <v>12201</v>
      </c>
      <c r="B136" s="156" t="s">
        <v>29</v>
      </c>
      <c r="C136" s="155" t="s">
        <v>29</v>
      </c>
      <c r="D136" s="155" t="s">
        <v>29</v>
      </c>
    </row>
    <row r="137" spans="1:4" ht="13.5">
      <c r="A137" s="154">
        <v>12202</v>
      </c>
      <c r="B137" s="155" t="s">
        <v>29</v>
      </c>
      <c r="C137" s="155" t="s">
        <v>29</v>
      </c>
      <c r="D137" s="155" t="s">
        <v>29</v>
      </c>
    </row>
    <row r="138" spans="1:4" ht="13.5">
      <c r="A138" s="154">
        <v>12203</v>
      </c>
      <c r="B138" s="156" t="s">
        <v>29</v>
      </c>
      <c r="C138" s="155" t="s">
        <v>29</v>
      </c>
      <c r="D138" s="155" t="s">
        <v>29</v>
      </c>
    </row>
    <row r="139" spans="1:4" ht="13.5">
      <c r="A139" s="154">
        <v>12204</v>
      </c>
      <c r="B139" s="155" t="s">
        <v>29</v>
      </c>
      <c r="C139" s="155" t="s">
        <v>29</v>
      </c>
      <c r="D139" s="155" t="s">
        <v>29</v>
      </c>
    </row>
    <row r="140" spans="1:4" ht="13.5">
      <c r="A140" s="154">
        <v>12205</v>
      </c>
      <c r="B140" s="156" t="s">
        <v>29</v>
      </c>
      <c r="C140" s="155" t="s">
        <v>29</v>
      </c>
      <c r="D140" s="155" t="s">
        <v>29</v>
      </c>
    </row>
    <row r="141" spans="1:4" ht="13.5">
      <c r="A141" s="154">
        <v>12206</v>
      </c>
      <c r="B141" s="155" t="s">
        <v>29</v>
      </c>
      <c r="C141" s="155" t="s">
        <v>29</v>
      </c>
      <c r="D141" s="155" t="s">
        <v>29</v>
      </c>
    </row>
    <row r="142" spans="1:4" ht="13.5">
      <c r="A142" s="154">
        <v>12207</v>
      </c>
      <c r="B142" s="156" t="s">
        <v>29</v>
      </c>
      <c r="C142" s="155" t="s">
        <v>29</v>
      </c>
      <c r="D142" s="155" t="s">
        <v>29</v>
      </c>
    </row>
    <row r="143" spans="1:4" ht="13.5">
      <c r="A143" s="154">
        <v>12208</v>
      </c>
      <c r="B143" s="155" t="s">
        <v>29</v>
      </c>
      <c r="C143" s="155" t="s">
        <v>29</v>
      </c>
      <c r="D143" s="155" t="s">
        <v>29</v>
      </c>
    </row>
    <row r="144" spans="1:4" ht="13.5">
      <c r="A144" s="154">
        <v>12209</v>
      </c>
      <c r="B144" s="156" t="s">
        <v>29</v>
      </c>
      <c r="C144" s="155" t="s">
        <v>29</v>
      </c>
      <c r="D144" s="155" t="s">
        <v>29</v>
      </c>
    </row>
    <row r="145" spans="1:4" ht="13.5">
      <c r="A145" s="154">
        <v>12210</v>
      </c>
      <c r="B145" s="155" t="s">
        <v>29</v>
      </c>
      <c r="C145" s="155" t="s">
        <v>29</v>
      </c>
      <c r="D145" s="155" t="s">
        <v>29</v>
      </c>
    </row>
    <row r="146" spans="1:4" ht="13.5">
      <c r="A146" s="154">
        <v>12211</v>
      </c>
      <c r="B146" s="156" t="s">
        <v>29</v>
      </c>
      <c r="C146" s="155" t="s">
        <v>29</v>
      </c>
      <c r="D146" s="155" t="s">
        <v>29</v>
      </c>
    </row>
    <row r="147" spans="1:4" ht="13.5">
      <c r="A147" s="154">
        <v>12212</v>
      </c>
      <c r="B147" s="155" t="s">
        <v>29</v>
      </c>
      <c r="C147" s="155" t="s">
        <v>29</v>
      </c>
      <c r="D147" s="155" t="s">
        <v>29</v>
      </c>
    </row>
    <row r="148" spans="1:4" ht="13.5">
      <c r="A148" s="154">
        <v>12214</v>
      </c>
      <c r="B148" s="156" t="s">
        <v>29</v>
      </c>
      <c r="C148" s="155" t="s">
        <v>29</v>
      </c>
      <c r="D148" s="155" t="s">
        <v>29</v>
      </c>
    </row>
    <row r="149" spans="1:4" ht="13.5">
      <c r="A149" s="154">
        <v>12220</v>
      </c>
      <c r="B149" s="155" t="s">
        <v>29</v>
      </c>
      <c r="C149" s="155" t="s">
        <v>29</v>
      </c>
      <c r="D149" s="155" t="s">
        <v>29</v>
      </c>
    </row>
    <row r="150" spans="1:4" ht="13.5">
      <c r="A150" s="154">
        <v>12222</v>
      </c>
      <c r="B150" s="156" t="s">
        <v>29</v>
      </c>
      <c r="C150" s="155" t="s">
        <v>29</v>
      </c>
      <c r="D150" s="155" t="s">
        <v>29</v>
      </c>
    </row>
    <row r="151" spans="1:4" ht="13.5">
      <c r="A151" s="154">
        <v>12223</v>
      </c>
      <c r="B151" s="155" t="s">
        <v>29</v>
      </c>
      <c r="C151" s="155" t="s">
        <v>29</v>
      </c>
      <c r="D151" s="155" t="s">
        <v>29</v>
      </c>
    </row>
    <row r="152" spans="1:4" ht="13.5">
      <c r="A152" s="154">
        <v>12224</v>
      </c>
      <c r="B152" s="155" t="s">
        <v>29</v>
      </c>
      <c r="C152" s="155" t="s">
        <v>29</v>
      </c>
      <c r="D152" s="155" t="s">
        <v>29</v>
      </c>
    </row>
    <row r="153" spans="1:4" ht="13.5">
      <c r="A153" s="154">
        <v>12225</v>
      </c>
      <c r="B153" s="155" t="s">
        <v>29</v>
      </c>
      <c r="C153" s="155" t="s">
        <v>29</v>
      </c>
      <c r="D153" s="155" t="s">
        <v>29</v>
      </c>
    </row>
    <row r="154" spans="1:4" ht="13.5">
      <c r="A154" s="154">
        <v>12226</v>
      </c>
      <c r="B154" s="156" t="s">
        <v>29</v>
      </c>
      <c r="C154" s="155" t="s">
        <v>29</v>
      </c>
      <c r="D154" s="155" t="s">
        <v>29</v>
      </c>
    </row>
    <row r="155" spans="1:4" ht="13.5">
      <c r="A155" s="154">
        <v>12227</v>
      </c>
      <c r="B155" s="156" t="s">
        <v>29</v>
      </c>
      <c r="C155" s="155" t="s">
        <v>29</v>
      </c>
      <c r="D155" s="155" t="s">
        <v>29</v>
      </c>
    </row>
    <row r="156" spans="1:4" ht="13.5">
      <c r="A156" s="154">
        <v>12228</v>
      </c>
      <c r="B156" s="155" t="s">
        <v>29</v>
      </c>
      <c r="C156" s="155" t="s">
        <v>29</v>
      </c>
      <c r="D156" s="155" t="s">
        <v>29</v>
      </c>
    </row>
    <row r="157" spans="1:4" ht="13.5">
      <c r="A157" s="154">
        <v>12229</v>
      </c>
      <c r="B157" s="156" t="s">
        <v>29</v>
      </c>
      <c r="C157" s="155" t="s">
        <v>29</v>
      </c>
      <c r="D157" s="155" t="s">
        <v>29</v>
      </c>
    </row>
    <row r="158" spans="1:4" ht="13.5">
      <c r="A158" s="154">
        <v>12230</v>
      </c>
      <c r="B158" s="155" t="s">
        <v>29</v>
      </c>
      <c r="C158" s="155" t="s">
        <v>29</v>
      </c>
      <c r="D158" s="155" t="s">
        <v>29</v>
      </c>
    </row>
    <row r="159" spans="1:4" ht="13.5">
      <c r="A159" s="154">
        <v>12231</v>
      </c>
      <c r="B159" s="156" t="s">
        <v>29</v>
      </c>
      <c r="C159" s="155" t="s">
        <v>29</v>
      </c>
      <c r="D159" s="155" t="s">
        <v>29</v>
      </c>
    </row>
    <row r="160" spans="1:4" ht="13.5">
      <c r="A160" s="154">
        <v>12232</v>
      </c>
      <c r="B160" s="155" t="s">
        <v>29</v>
      </c>
      <c r="C160" s="155" t="s">
        <v>29</v>
      </c>
      <c r="D160" s="155" t="s">
        <v>29</v>
      </c>
    </row>
    <row r="161" spans="1:4" ht="13.5">
      <c r="A161" s="154">
        <v>12233</v>
      </c>
      <c r="B161" s="155" t="s">
        <v>29</v>
      </c>
      <c r="C161" s="155" t="s">
        <v>29</v>
      </c>
      <c r="D161" s="155" t="s">
        <v>29</v>
      </c>
    </row>
    <row r="162" spans="1:4" ht="13.5">
      <c r="A162" s="154">
        <v>12234</v>
      </c>
      <c r="B162" s="155" t="s">
        <v>29</v>
      </c>
      <c r="C162" s="155" t="s">
        <v>29</v>
      </c>
      <c r="D162" s="155" t="s">
        <v>29</v>
      </c>
    </row>
    <row r="163" spans="1:4" ht="13.5">
      <c r="A163" s="154">
        <v>12235</v>
      </c>
      <c r="B163" s="155" t="s">
        <v>29</v>
      </c>
      <c r="C163" s="155" t="s">
        <v>29</v>
      </c>
      <c r="D163" s="156" t="s">
        <v>29</v>
      </c>
    </row>
    <row r="164" spans="1:4" ht="13.5">
      <c r="A164" s="154">
        <v>12236</v>
      </c>
      <c r="B164" s="155" t="s">
        <v>29</v>
      </c>
      <c r="C164" s="155" t="s">
        <v>29</v>
      </c>
      <c r="D164" s="155" t="s">
        <v>29</v>
      </c>
    </row>
    <row r="165" spans="1:4" ht="13.5">
      <c r="A165" s="154">
        <v>12237</v>
      </c>
      <c r="B165" s="156" t="s">
        <v>29</v>
      </c>
      <c r="C165" s="155" t="s">
        <v>29</v>
      </c>
      <c r="D165" s="155" t="s">
        <v>29</v>
      </c>
    </row>
    <row r="166" spans="1:4" ht="13.5">
      <c r="A166" s="154">
        <v>12238</v>
      </c>
      <c r="B166" s="155" t="s">
        <v>29</v>
      </c>
      <c r="C166" s="155" t="s">
        <v>29</v>
      </c>
      <c r="D166" s="155" t="s">
        <v>29</v>
      </c>
    </row>
    <row r="167" spans="1:4" ht="13.5">
      <c r="A167" s="154">
        <v>12239</v>
      </c>
      <c r="B167" s="155" t="s">
        <v>29</v>
      </c>
      <c r="C167" s="155" t="s">
        <v>29</v>
      </c>
      <c r="D167" s="155" t="s">
        <v>29</v>
      </c>
    </row>
    <row r="168" spans="1:4" ht="13.5">
      <c r="A168" s="154">
        <v>12240</v>
      </c>
      <c r="B168" s="156" t="s">
        <v>29</v>
      </c>
      <c r="C168" s="155" t="s">
        <v>29</v>
      </c>
      <c r="D168" s="155" t="s">
        <v>29</v>
      </c>
    </row>
    <row r="169" spans="1:4" ht="13.5">
      <c r="A169" s="154">
        <v>12241</v>
      </c>
      <c r="B169" s="155" t="s">
        <v>29</v>
      </c>
      <c r="C169" s="155" t="s">
        <v>29</v>
      </c>
      <c r="D169" s="155" t="s">
        <v>29</v>
      </c>
    </row>
    <row r="170" spans="1:4" ht="13.5">
      <c r="A170" s="154">
        <v>12242</v>
      </c>
      <c r="B170" s="156" t="s">
        <v>29</v>
      </c>
      <c r="C170" s="155" t="s">
        <v>29</v>
      </c>
      <c r="D170" s="155" t="s">
        <v>29</v>
      </c>
    </row>
    <row r="171" spans="1:4" ht="13.5">
      <c r="A171" s="154">
        <v>12243</v>
      </c>
      <c r="B171" s="155" t="s">
        <v>29</v>
      </c>
      <c r="C171" s="155" t="s">
        <v>29</v>
      </c>
      <c r="D171" s="155" t="s">
        <v>29</v>
      </c>
    </row>
    <row r="172" spans="1:4" ht="13.5">
      <c r="A172" s="154">
        <v>12244</v>
      </c>
      <c r="B172" s="156" t="s">
        <v>29</v>
      </c>
      <c r="C172" s="155" t="s">
        <v>29</v>
      </c>
      <c r="D172" s="155" t="s">
        <v>29</v>
      </c>
    </row>
    <row r="173" spans="1:4" ht="13.5">
      <c r="A173" s="154">
        <v>12245</v>
      </c>
      <c r="B173" s="156" t="s">
        <v>29</v>
      </c>
      <c r="C173" s="155" t="s">
        <v>29</v>
      </c>
      <c r="D173" s="155" t="s">
        <v>29</v>
      </c>
    </row>
    <row r="174" spans="1:4" ht="13.5">
      <c r="A174" s="154">
        <v>12246</v>
      </c>
      <c r="B174" s="155" t="s">
        <v>29</v>
      </c>
      <c r="C174" s="155" t="s">
        <v>29</v>
      </c>
      <c r="D174" s="155" t="s">
        <v>29</v>
      </c>
    </row>
    <row r="175" spans="1:4" ht="13.5">
      <c r="A175" s="154">
        <v>12247</v>
      </c>
      <c r="B175" s="155" t="s">
        <v>29</v>
      </c>
      <c r="C175" s="155" t="s">
        <v>29</v>
      </c>
      <c r="D175" s="155" t="s">
        <v>29</v>
      </c>
    </row>
    <row r="176" spans="1:4" ht="13.5">
      <c r="A176" s="154">
        <v>12248</v>
      </c>
      <c r="B176" s="156" t="s">
        <v>29</v>
      </c>
      <c r="C176" s="155" t="s">
        <v>29</v>
      </c>
      <c r="D176" s="155" t="s">
        <v>29</v>
      </c>
    </row>
    <row r="177" spans="1:4" ht="13.5">
      <c r="A177" s="154">
        <v>12249</v>
      </c>
      <c r="B177" s="155" t="s">
        <v>29</v>
      </c>
      <c r="C177" s="155" t="s">
        <v>29</v>
      </c>
      <c r="D177" s="155" t="s">
        <v>29</v>
      </c>
    </row>
    <row r="178" spans="1:4" ht="13.5">
      <c r="A178" s="154">
        <v>12250</v>
      </c>
      <c r="B178" s="156" t="s">
        <v>29</v>
      </c>
      <c r="C178" s="155" t="s">
        <v>29</v>
      </c>
      <c r="D178" s="155" t="s">
        <v>29</v>
      </c>
    </row>
    <row r="179" spans="1:4" ht="13.5">
      <c r="A179" s="154">
        <v>12255</v>
      </c>
      <c r="B179" s="155" t="s">
        <v>29</v>
      </c>
      <c r="C179" s="155" t="s">
        <v>29</v>
      </c>
      <c r="D179" s="155" t="s">
        <v>29</v>
      </c>
    </row>
    <row r="180" spans="1:4" ht="13.5">
      <c r="A180" s="154">
        <v>12257</v>
      </c>
      <c r="B180" s="156" t="s">
        <v>29</v>
      </c>
      <c r="C180" s="155" t="s">
        <v>29</v>
      </c>
      <c r="D180" s="155" t="s">
        <v>29</v>
      </c>
    </row>
    <row r="181" spans="1:4" ht="13.5">
      <c r="A181" s="154">
        <v>12260</v>
      </c>
      <c r="B181" s="155" t="s">
        <v>29</v>
      </c>
      <c r="C181" s="155" t="s">
        <v>29</v>
      </c>
      <c r="D181" s="155" t="s">
        <v>29</v>
      </c>
    </row>
    <row r="182" spans="1:4" ht="13.5">
      <c r="A182" s="154">
        <v>12261</v>
      </c>
      <c r="B182" s="156" t="s">
        <v>29</v>
      </c>
      <c r="C182" s="155" t="s">
        <v>29</v>
      </c>
      <c r="D182" s="155" t="s">
        <v>29</v>
      </c>
    </row>
    <row r="183" spans="1:4" ht="13.5">
      <c r="A183" s="154">
        <v>12288</v>
      </c>
      <c r="B183" s="155" t="s">
        <v>29</v>
      </c>
      <c r="C183" s="155" t="s">
        <v>29</v>
      </c>
      <c r="D183" s="155" t="s">
        <v>29</v>
      </c>
    </row>
    <row r="184" spans="1:4" ht="13.5">
      <c r="A184" s="154">
        <v>12301</v>
      </c>
      <c r="B184" s="156" t="s">
        <v>975</v>
      </c>
      <c r="C184" s="155" t="s">
        <v>975</v>
      </c>
      <c r="D184" s="155" t="s">
        <v>29</v>
      </c>
    </row>
    <row r="185" spans="1:4" ht="13.5">
      <c r="A185" s="154">
        <v>12302</v>
      </c>
      <c r="B185" s="155" t="s">
        <v>975</v>
      </c>
      <c r="C185" s="155" t="s">
        <v>975</v>
      </c>
      <c r="D185" s="155" t="s">
        <v>29</v>
      </c>
    </row>
    <row r="186" spans="1:4" ht="13.5">
      <c r="A186" s="154">
        <v>12303</v>
      </c>
      <c r="B186" s="156" t="s">
        <v>975</v>
      </c>
      <c r="C186" s="155" t="s">
        <v>975</v>
      </c>
      <c r="D186" s="155" t="s">
        <v>29</v>
      </c>
    </row>
    <row r="187" spans="1:4" ht="13.5">
      <c r="A187" s="154">
        <v>12304</v>
      </c>
      <c r="B187" s="156" t="s">
        <v>975</v>
      </c>
      <c r="C187" s="155" t="s">
        <v>975</v>
      </c>
      <c r="D187" s="155" t="s">
        <v>29</v>
      </c>
    </row>
    <row r="188" spans="1:4" ht="13.5">
      <c r="A188" s="154">
        <v>12305</v>
      </c>
      <c r="B188" s="155" t="s">
        <v>975</v>
      </c>
      <c r="C188" s="155" t="s">
        <v>975</v>
      </c>
      <c r="D188" s="155" t="s">
        <v>29</v>
      </c>
    </row>
    <row r="189" spans="1:4" ht="13.5">
      <c r="A189" s="154">
        <v>12306</v>
      </c>
      <c r="B189" s="155" t="s">
        <v>975</v>
      </c>
      <c r="C189" s="155" t="s">
        <v>975</v>
      </c>
      <c r="D189" s="155" t="s">
        <v>29</v>
      </c>
    </row>
    <row r="190" spans="1:4" ht="13.5">
      <c r="A190" s="154">
        <v>12307</v>
      </c>
      <c r="B190" s="156" t="s">
        <v>975</v>
      </c>
      <c r="C190" s="155" t="s">
        <v>975</v>
      </c>
      <c r="D190" s="155" t="s">
        <v>29</v>
      </c>
    </row>
    <row r="191" spans="1:4" ht="13.5">
      <c r="A191" s="154">
        <v>12308</v>
      </c>
      <c r="B191" s="155" t="s">
        <v>975</v>
      </c>
      <c r="C191" s="155" t="s">
        <v>975</v>
      </c>
      <c r="D191" s="155" t="s">
        <v>29</v>
      </c>
    </row>
    <row r="192" spans="1:4" ht="13.5">
      <c r="A192" s="154">
        <v>12309</v>
      </c>
      <c r="B192" s="156" t="s">
        <v>975</v>
      </c>
      <c r="C192" s="155" t="s">
        <v>975</v>
      </c>
      <c r="D192" s="155" t="s">
        <v>29</v>
      </c>
    </row>
    <row r="193" spans="1:4" ht="13.5">
      <c r="A193" s="154">
        <v>12325</v>
      </c>
      <c r="B193" s="155" t="s">
        <v>975</v>
      </c>
      <c r="C193" s="155" t="s">
        <v>975</v>
      </c>
      <c r="D193" s="155" t="s">
        <v>29</v>
      </c>
    </row>
    <row r="194" spans="1:4" ht="13.5">
      <c r="A194" s="154">
        <v>12345</v>
      </c>
      <c r="B194" s="156" t="s">
        <v>975</v>
      </c>
      <c r="C194" s="155" t="s">
        <v>975</v>
      </c>
      <c r="D194" s="155" t="s">
        <v>29</v>
      </c>
    </row>
    <row r="195" spans="1:4" ht="13.5">
      <c r="A195" s="154">
        <v>12469</v>
      </c>
      <c r="B195" s="155" t="s">
        <v>256</v>
      </c>
      <c r="C195" s="155" t="s">
        <v>29</v>
      </c>
      <c r="D195" s="155" t="s">
        <v>29</v>
      </c>
    </row>
    <row r="196" spans="1:4" ht="13.5">
      <c r="A196" s="154">
        <v>12502</v>
      </c>
      <c r="B196" s="156" t="s">
        <v>431</v>
      </c>
      <c r="C196" s="155" t="s">
        <v>1624</v>
      </c>
      <c r="D196" s="155" t="s">
        <v>29</v>
      </c>
    </row>
    <row r="197" spans="1:4" ht="13.5">
      <c r="A197" s="154">
        <v>12503</v>
      </c>
      <c r="B197" s="155" t="s">
        <v>432</v>
      </c>
      <c r="C197" s="155" t="s">
        <v>1624</v>
      </c>
      <c r="D197" s="155" t="s">
        <v>29</v>
      </c>
    </row>
    <row r="198" spans="1:4" ht="13.5">
      <c r="A198" s="154">
        <v>12513</v>
      </c>
      <c r="B198" s="156" t="s">
        <v>433</v>
      </c>
      <c r="C198" s="155" t="s">
        <v>1624</v>
      </c>
      <c r="D198" s="155" t="s">
        <v>29</v>
      </c>
    </row>
    <row r="199" spans="1:4" ht="13.5">
      <c r="A199" s="154">
        <v>12516</v>
      </c>
      <c r="B199" s="155" t="s">
        <v>434</v>
      </c>
      <c r="C199" s="155" t="s">
        <v>1624</v>
      </c>
      <c r="D199" s="155" t="s">
        <v>29</v>
      </c>
    </row>
    <row r="200" spans="1:4" ht="13.5">
      <c r="A200" s="154">
        <v>12517</v>
      </c>
      <c r="B200" s="155" t="s">
        <v>435</v>
      </c>
      <c r="C200" s="155" t="s">
        <v>1624</v>
      </c>
      <c r="D200" s="155" t="s">
        <v>29</v>
      </c>
    </row>
    <row r="201" spans="1:4" ht="13.5">
      <c r="A201" s="154">
        <v>12521</v>
      </c>
      <c r="B201" s="155" t="s">
        <v>436</v>
      </c>
      <c r="C201" s="155" t="s">
        <v>1624</v>
      </c>
      <c r="D201" s="155" t="s">
        <v>29</v>
      </c>
    </row>
    <row r="202" spans="1:4" ht="13.5">
      <c r="A202" s="154">
        <v>12523</v>
      </c>
      <c r="B202" s="155" t="s">
        <v>437</v>
      </c>
      <c r="C202" s="155" t="s">
        <v>1624</v>
      </c>
      <c r="D202" s="155" t="s">
        <v>29</v>
      </c>
    </row>
    <row r="203" spans="1:4" ht="13.5">
      <c r="A203" s="154">
        <v>12526</v>
      </c>
      <c r="B203" s="156" t="s">
        <v>438</v>
      </c>
      <c r="C203" s="155" t="s">
        <v>1624</v>
      </c>
      <c r="D203" s="155" t="s">
        <v>29</v>
      </c>
    </row>
    <row r="204" spans="1:4" ht="13.5">
      <c r="A204" s="154">
        <v>12529</v>
      </c>
      <c r="B204" s="155" t="s">
        <v>439</v>
      </c>
      <c r="C204" s="155" t="s">
        <v>1624</v>
      </c>
      <c r="D204" s="155" t="s">
        <v>29</v>
      </c>
    </row>
    <row r="205" spans="1:4" ht="13.5">
      <c r="A205" s="154">
        <v>12530</v>
      </c>
      <c r="B205" s="156" t="s">
        <v>440</v>
      </c>
      <c r="C205" s="155" t="s">
        <v>1624</v>
      </c>
      <c r="D205" s="155" t="s">
        <v>29</v>
      </c>
    </row>
    <row r="206" spans="1:4" ht="13.5">
      <c r="A206" s="154">
        <v>12534</v>
      </c>
      <c r="B206" s="156" t="s">
        <v>441</v>
      </c>
      <c r="C206" s="155" t="s">
        <v>1624</v>
      </c>
      <c r="D206" s="155" t="s">
        <v>29</v>
      </c>
    </row>
    <row r="207" spans="1:4" ht="13.5">
      <c r="A207" s="154">
        <v>12541</v>
      </c>
      <c r="B207" s="156" t="s">
        <v>442</v>
      </c>
      <c r="C207" s="155" t="s">
        <v>1624</v>
      </c>
      <c r="D207" s="155" t="s">
        <v>29</v>
      </c>
    </row>
    <row r="208" spans="1:4" ht="13.5">
      <c r="A208" s="154">
        <v>12544</v>
      </c>
      <c r="B208" s="155" t="s">
        <v>443</v>
      </c>
      <c r="C208" s="155" t="s">
        <v>1624</v>
      </c>
      <c r="D208" s="155" t="s">
        <v>29</v>
      </c>
    </row>
    <row r="209" spans="1:4" ht="13.5">
      <c r="A209" s="154">
        <v>12565</v>
      </c>
      <c r="B209" s="156" t="s">
        <v>444</v>
      </c>
      <c r="C209" s="155" t="s">
        <v>1624</v>
      </c>
      <c r="D209" s="155" t="s">
        <v>29</v>
      </c>
    </row>
    <row r="210" spans="1:4" ht="13.5">
      <c r="A210" s="154">
        <v>12801</v>
      </c>
      <c r="B210" s="155" t="s">
        <v>1041</v>
      </c>
      <c r="C210" s="155" t="s">
        <v>1629</v>
      </c>
      <c r="D210" s="155" t="s">
        <v>29</v>
      </c>
    </row>
    <row r="211" spans="1:4" ht="13.5">
      <c r="A211" s="154">
        <v>12803</v>
      </c>
      <c r="B211" s="156" t="s">
        <v>958</v>
      </c>
      <c r="C211" s="155" t="s">
        <v>1625</v>
      </c>
      <c r="D211" s="155" t="s">
        <v>29</v>
      </c>
    </row>
    <row r="212" spans="1:4" ht="13.5">
      <c r="A212" s="154">
        <v>12804</v>
      </c>
      <c r="B212" s="155" t="s">
        <v>1042</v>
      </c>
      <c r="C212" s="155" t="s">
        <v>1629</v>
      </c>
      <c r="D212" s="155" t="s">
        <v>29</v>
      </c>
    </row>
    <row r="213" spans="1:4" ht="13.5">
      <c r="A213" s="154">
        <v>12808</v>
      </c>
      <c r="B213" s="156" t="s">
        <v>1043</v>
      </c>
      <c r="C213" s="155" t="s">
        <v>1629</v>
      </c>
      <c r="D213" s="155" t="s">
        <v>29</v>
      </c>
    </row>
    <row r="214" spans="1:4" ht="13.5">
      <c r="A214" s="154">
        <v>12809</v>
      </c>
      <c r="B214" s="156" t="s">
        <v>1064</v>
      </c>
      <c r="C214" s="155" t="s">
        <v>1626</v>
      </c>
      <c r="D214" s="155" t="s">
        <v>29</v>
      </c>
    </row>
    <row r="215" spans="1:4" ht="13.5">
      <c r="A215" s="154">
        <v>12810</v>
      </c>
      <c r="B215" s="156" t="s">
        <v>1044</v>
      </c>
      <c r="C215" s="155" t="s">
        <v>1629</v>
      </c>
      <c r="D215" s="155" t="s">
        <v>29</v>
      </c>
    </row>
    <row r="216" spans="1:4" ht="13.5">
      <c r="A216" s="154">
        <v>12811</v>
      </c>
      <c r="B216" s="155" t="s">
        <v>1045</v>
      </c>
      <c r="C216" s="155" t="s">
        <v>1629</v>
      </c>
      <c r="D216" s="155" t="s">
        <v>29</v>
      </c>
    </row>
    <row r="217" spans="1:4" ht="13.5">
      <c r="A217" s="154">
        <v>12812</v>
      </c>
      <c r="B217" s="156" t="s">
        <v>574</v>
      </c>
      <c r="C217" s="155" t="s">
        <v>693</v>
      </c>
      <c r="D217" s="155" t="s">
        <v>26</v>
      </c>
    </row>
    <row r="218" spans="1:4" ht="13.5">
      <c r="A218" s="154">
        <v>12814</v>
      </c>
      <c r="B218" s="155" t="s">
        <v>1046</v>
      </c>
      <c r="C218" s="155" t="s">
        <v>1629</v>
      </c>
      <c r="D218" s="155" t="s">
        <v>29</v>
      </c>
    </row>
    <row r="219" spans="1:4" ht="13.5">
      <c r="A219" s="154">
        <v>12815</v>
      </c>
      <c r="B219" s="155" t="s">
        <v>1047</v>
      </c>
      <c r="C219" s="155" t="s">
        <v>1629</v>
      </c>
      <c r="D219" s="155" t="s">
        <v>29</v>
      </c>
    </row>
    <row r="220" spans="1:4" ht="13.5">
      <c r="A220" s="154">
        <v>12816</v>
      </c>
      <c r="B220" s="156" t="s">
        <v>1065</v>
      </c>
      <c r="C220" s="155" t="s">
        <v>1626</v>
      </c>
      <c r="D220" s="155" t="s">
        <v>29</v>
      </c>
    </row>
    <row r="221" spans="1:4" ht="13.5">
      <c r="A221" s="154">
        <v>12817</v>
      </c>
      <c r="B221" s="155" t="s">
        <v>1048</v>
      </c>
      <c r="C221" s="155" t="s">
        <v>1629</v>
      </c>
      <c r="D221" s="155" t="s">
        <v>29</v>
      </c>
    </row>
    <row r="222" spans="1:4" ht="13.5">
      <c r="A222" s="154">
        <v>12819</v>
      </c>
      <c r="B222" s="155" t="s">
        <v>1066</v>
      </c>
      <c r="C222" s="155" t="s">
        <v>1626</v>
      </c>
      <c r="D222" s="155" t="s">
        <v>29</v>
      </c>
    </row>
    <row r="223" spans="1:4" ht="13.5">
      <c r="A223" s="154">
        <v>12820</v>
      </c>
      <c r="B223" s="156" t="s">
        <v>1049</v>
      </c>
      <c r="C223" s="155" t="s">
        <v>1629</v>
      </c>
      <c r="D223" s="155" t="s">
        <v>29</v>
      </c>
    </row>
    <row r="224" spans="1:4" ht="13.5">
      <c r="A224" s="154">
        <v>12821</v>
      </c>
      <c r="B224" s="155" t="s">
        <v>1067</v>
      </c>
      <c r="C224" s="155" t="s">
        <v>1626</v>
      </c>
      <c r="D224" s="155" t="s">
        <v>29</v>
      </c>
    </row>
    <row r="225" spans="1:4" ht="13.5">
      <c r="A225" s="154">
        <v>12822</v>
      </c>
      <c r="B225" s="155" t="s">
        <v>959</v>
      </c>
      <c r="C225" s="155" t="s">
        <v>1625</v>
      </c>
      <c r="D225" s="155" t="s">
        <v>29</v>
      </c>
    </row>
    <row r="226" spans="1:4" ht="13.5">
      <c r="A226" s="154">
        <v>12823</v>
      </c>
      <c r="B226" s="156" t="s">
        <v>1068</v>
      </c>
      <c r="C226" s="155" t="s">
        <v>1626</v>
      </c>
      <c r="D226" s="155" t="s">
        <v>29</v>
      </c>
    </row>
    <row r="227" spans="1:4" ht="13.5">
      <c r="A227" s="154">
        <v>12824</v>
      </c>
      <c r="B227" s="156" t="s">
        <v>1050</v>
      </c>
      <c r="C227" s="155" t="s">
        <v>1629</v>
      </c>
      <c r="D227" s="155" t="s">
        <v>29</v>
      </c>
    </row>
    <row r="228" spans="1:4" ht="13.5">
      <c r="A228" s="154">
        <v>12827</v>
      </c>
      <c r="B228" s="155" t="s">
        <v>1069</v>
      </c>
      <c r="C228" s="155" t="s">
        <v>1626</v>
      </c>
      <c r="D228" s="155" t="s">
        <v>29</v>
      </c>
    </row>
    <row r="229" spans="1:4" ht="13.5">
      <c r="A229" s="154">
        <v>12828</v>
      </c>
      <c r="B229" s="155" t="s">
        <v>1070</v>
      </c>
      <c r="C229" s="155" t="s">
        <v>1626</v>
      </c>
      <c r="D229" s="155" t="s">
        <v>29</v>
      </c>
    </row>
    <row r="230" spans="1:4" ht="13.5">
      <c r="A230" s="154">
        <v>12831</v>
      </c>
      <c r="B230" s="156" t="s">
        <v>960</v>
      </c>
      <c r="C230" s="155" t="s">
        <v>1625</v>
      </c>
      <c r="D230" s="155" t="s">
        <v>29</v>
      </c>
    </row>
    <row r="231" spans="1:4" ht="13.5">
      <c r="A231" s="154">
        <v>12832</v>
      </c>
      <c r="B231" s="155" t="s">
        <v>1071</v>
      </c>
      <c r="C231" s="155" t="s">
        <v>1626</v>
      </c>
      <c r="D231" s="155" t="s">
        <v>29</v>
      </c>
    </row>
    <row r="232" spans="1:4" ht="13.5">
      <c r="A232" s="154">
        <v>12833</v>
      </c>
      <c r="B232" s="156" t="s">
        <v>961</v>
      </c>
      <c r="C232" s="155" t="s">
        <v>1625</v>
      </c>
      <c r="D232" s="155" t="s">
        <v>29</v>
      </c>
    </row>
    <row r="233" spans="1:4" ht="13.5">
      <c r="A233" s="154">
        <v>12834</v>
      </c>
      <c r="B233" s="155" t="s">
        <v>1072</v>
      </c>
      <c r="C233" s="155" t="s">
        <v>1626</v>
      </c>
      <c r="D233" s="155" t="s">
        <v>29</v>
      </c>
    </row>
    <row r="234" spans="1:4" ht="13.5">
      <c r="A234" s="154">
        <v>12835</v>
      </c>
      <c r="B234" s="155" t="s">
        <v>962</v>
      </c>
      <c r="C234" s="155" t="s">
        <v>1625</v>
      </c>
      <c r="D234" s="155" t="s">
        <v>29</v>
      </c>
    </row>
    <row r="235" spans="1:4" ht="13.5">
      <c r="A235" s="154">
        <v>12836</v>
      </c>
      <c r="B235" s="155" t="s">
        <v>1051</v>
      </c>
      <c r="C235" s="155" t="s">
        <v>1629</v>
      </c>
      <c r="D235" s="155" t="s">
        <v>29</v>
      </c>
    </row>
    <row r="236" spans="1:4" ht="13.5">
      <c r="A236" s="154">
        <v>12837</v>
      </c>
      <c r="B236" s="155" t="s">
        <v>1073</v>
      </c>
      <c r="C236" s="155" t="s">
        <v>1626</v>
      </c>
      <c r="D236" s="155" t="s">
        <v>29</v>
      </c>
    </row>
    <row r="237" spans="1:4" ht="13.5">
      <c r="A237" s="154">
        <v>12838</v>
      </c>
      <c r="B237" s="155" t="s">
        <v>1074</v>
      </c>
      <c r="C237" s="155" t="s">
        <v>1626</v>
      </c>
      <c r="D237" s="155" t="s">
        <v>29</v>
      </c>
    </row>
    <row r="238" spans="1:4" ht="13.5">
      <c r="A238" s="154">
        <v>12839</v>
      </c>
      <c r="B238" s="155" t="s">
        <v>1075</v>
      </c>
      <c r="C238" s="155" t="s">
        <v>1626</v>
      </c>
      <c r="D238" s="155" t="s">
        <v>29</v>
      </c>
    </row>
    <row r="239" spans="1:4" ht="13.5">
      <c r="A239" s="154">
        <v>12841</v>
      </c>
      <c r="B239" s="155" t="s">
        <v>1076</v>
      </c>
      <c r="C239" s="155" t="s">
        <v>1626</v>
      </c>
      <c r="D239" s="155" t="s">
        <v>29</v>
      </c>
    </row>
    <row r="240" spans="1:4" ht="13.5">
      <c r="A240" s="154">
        <v>12842</v>
      </c>
      <c r="B240" s="155" t="s">
        <v>575</v>
      </c>
      <c r="C240" s="155" t="s">
        <v>693</v>
      </c>
      <c r="D240" s="155" t="s">
        <v>26</v>
      </c>
    </row>
    <row r="241" spans="1:4" ht="13.5">
      <c r="A241" s="154">
        <v>12843</v>
      </c>
      <c r="B241" s="155" t="s">
        <v>1052</v>
      </c>
      <c r="C241" s="155" t="s">
        <v>1629</v>
      </c>
      <c r="D241" s="155" t="s">
        <v>29</v>
      </c>
    </row>
    <row r="242" spans="1:4" ht="13.5">
      <c r="A242" s="154">
        <v>12844</v>
      </c>
      <c r="B242" s="155" t="s">
        <v>1077</v>
      </c>
      <c r="C242" s="155" t="s">
        <v>1629</v>
      </c>
      <c r="D242" s="155" t="s">
        <v>29</v>
      </c>
    </row>
    <row r="243" spans="1:4" ht="13.5">
      <c r="A243" s="154">
        <v>12845</v>
      </c>
      <c r="B243" s="155" t="s">
        <v>1053</v>
      </c>
      <c r="C243" s="155" t="s">
        <v>1629</v>
      </c>
      <c r="D243" s="155" t="s">
        <v>29</v>
      </c>
    </row>
    <row r="244" spans="1:4" ht="13.5">
      <c r="A244" s="154">
        <v>12846</v>
      </c>
      <c r="B244" s="155" t="s">
        <v>1054</v>
      </c>
      <c r="C244" s="155" t="s">
        <v>1629</v>
      </c>
      <c r="D244" s="155" t="s">
        <v>29</v>
      </c>
    </row>
    <row r="245" spans="1:4" ht="13.5">
      <c r="A245" s="154">
        <v>12847</v>
      </c>
      <c r="B245" s="155" t="s">
        <v>576</v>
      </c>
      <c r="C245" s="155" t="s">
        <v>693</v>
      </c>
      <c r="D245" s="155" t="s">
        <v>26</v>
      </c>
    </row>
    <row r="246" spans="1:4" ht="13.5">
      <c r="A246" s="154">
        <v>12848</v>
      </c>
      <c r="B246" s="155" t="s">
        <v>1078</v>
      </c>
      <c r="C246" s="155" t="s">
        <v>1626</v>
      </c>
      <c r="D246" s="155" t="s">
        <v>29</v>
      </c>
    </row>
    <row r="247" spans="1:4" ht="13.5">
      <c r="A247" s="154">
        <v>12849</v>
      </c>
      <c r="B247" s="155" t="s">
        <v>1079</v>
      </c>
      <c r="C247" s="155" t="s">
        <v>1626</v>
      </c>
      <c r="D247" s="155" t="s">
        <v>29</v>
      </c>
    </row>
    <row r="248" spans="1:4" ht="13.5">
      <c r="A248" s="154">
        <v>12850</v>
      </c>
      <c r="B248" s="155" t="s">
        <v>963</v>
      </c>
      <c r="C248" s="155" t="s">
        <v>1625</v>
      </c>
      <c r="D248" s="155" t="s">
        <v>29</v>
      </c>
    </row>
    <row r="249" spans="1:4" ht="13.5">
      <c r="A249" s="154">
        <v>12851</v>
      </c>
      <c r="B249" s="155" t="s">
        <v>498</v>
      </c>
      <c r="C249" s="155" t="s">
        <v>509</v>
      </c>
      <c r="D249" s="155" t="s">
        <v>26</v>
      </c>
    </row>
    <row r="250" spans="1:4" ht="13.5">
      <c r="A250" s="154">
        <v>12852</v>
      </c>
      <c r="B250" s="155" t="s">
        <v>499</v>
      </c>
      <c r="C250" s="155" t="s">
        <v>509</v>
      </c>
      <c r="D250" s="155" t="s">
        <v>26</v>
      </c>
    </row>
    <row r="251" spans="1:4" ht="13.5">
      <c r="A251" s="154">
        <v>12853</v>
      </c>
      <c r="B251" s="155" t="s">
        <v>1055</v>
      </c>
      <c r="C251" s="155" t="s">
        <v>1629</v>
      </c>
      <c r="D251" s="155" t="s">
        <v>29</v>
      </c>
    </row>
    <row r="252" spans="1:4" ht="13.5">
      <c r="A252" s="154">
        <v>12854</v>
      </c>
      <c r="B252" s="155" t="s">
        <v>1080</v>
      </c>
      <c r="C252" s="155" t="s">
        <v>1626</v>
      </c>
      <c r="D252" s="155" t="s">
        <v>29</v>
      </c>
    </row>
    <row r="253" spans="1:4" ht="13.5">
      <c r="A253" s="154">
        <v>12855</v>
      </c>
      <c r="B253" s="155" t="s">
        <v>500</v>
      </c>
      <c r="C253" s="155" t="s">
        <v>509</v>
      </c>
      <c r="D253" s="155" t="s">
        <v>26</v>
      </c>
    </row>
    <row r="254" spans="1:4" ht="13.5">
      <c r="A254" s="154">
        <v>12856</v>
      </c>
      <c r="B254" s="155" t="s">
        <v>1056</v>
      </c>
      <c r="C254" s="155" t="s">
        <v>1629</v>
      </c>
      <c r="D254" s="155" t="s">
        <v>29</v>
      </c>
    </row>
    <row r="255" spans="1:4" ht="13.5">
      <c r="A255" s="154">
        <v>12857</v>
      </c>
      <c r="B255" s="155" t="s">
        <v>501</v>
      </c>
      <c r="C255" s="155" t="s">
        <v>509</v>
      </c>
      <c r="D255" s="155" t="s">
        <v>26</v>
      </c>
    </row>
    <row r="256" spans="1:4" ht="13.5">
      <c r="A256" s="154">
        <v>12858</v>
      </c>
      <c r="B256" s="155" t="s">
        <v>502</v>
      </c>
      <c r="C256" s="155" t="s">
        <v>509</v>
      </c>
      <c r="D256" s="155" t="s">
        <v>26</v>
      </c>
    </row>
    <row r="257" spans="1:4" ht="13.5">
      <c r="A257" s="154">
        <v>12859</v>
      </c>
      <c r="B257" s="155" t="s">
        <v>964</v>
      </c>
      <c r="C257" s="155" t="s">
        <v>1625</v>
      </c>
      <c r="D257" s="155" t="s">
        <v>29</v>
      </c>
    </row>
    <row r="258" spans="1:4" ht="13.5">
      <c r="A258" s="154">
        <v>12860</v>
      </c>
      <c r="B258" s="155" t="s">
        <v>1057</v>
      </c>
      <c r="C258" s="155" t="s">
        <v>1629</v>
      </c>
      <c r="D258" s="155" t="s">
        <v>29</v>
      </c>
    </row>
    <row r="259" spans="1:4" ht="13.5">
      <c r="A259" s="154">
        <v>12861</v>
      </c>
      <c r="B259" s="155" t="s">
        <v>1081</v>
      </c>
      <c r="C259" s="155" t="s">
        <v>1626</v>
      </c>
      <c r="D259" s="155" t="s">
        <v>29</v>
      </c>
    </row>
    <row r="260" spans="1:4" ht="13.5">
      <c r="A260" s="154">
        <v>12862</v>
      </c>
      <c r="B260" s="155" t="s">
        <v>1058</v>
      </c>
      <c r="C260" s="155" t="s">
        <v>1629</v>
      </c>
      <c r="D260" s="155" t="s">
        <v>29</v>
      </c>
    </row>
    <row r="261" spans="1:4" ht="13.5">
      <c r="A261" s="154">
        <v>12863</v>
      </c>
      <c r="B261" s="155" t="s">
        <v>965</v>
      </c>
      <c r="C261" s="155" t="s">
        <v>1625</v>
      </c>
      <c r="D261" s="155" t="s">
        <v>29</v>
      </c>
    </row>
    <row r="262" spans="1:4" ht="13.5">
      <c r="A262" s="154">
        <v>12864</v>
      </c>
      <c r="B262" s="155" t="s">
        <v>577</v>
      </c>
      <c r="C262" s="155" t="s">
        <v>693</v>
      </c>
      <c r="D262" s="155" t="s">
        <v>26</v>
      </c>
    </row>
    <row r="263" spans="1:4" ht="13.5">
      <c r="A263" s="154">
        <v>12865</v>
      </c>
      <c r="B263" s="155" t="s">
        <v>1082</v>
      </c>
      <c r="C263" s="155" t="s">
        <v>1626</v>
      </c>
      <c r="D263" s="155" t="s">
        <v>29</v>
      </c>
    </row>
    <row r="264" spans="1:4" ht="13.5">
      <c r="A264" s="154">
        <v>12866</v>
      </c>
      <c r="B264" s="155" t="s">
        <v>966</v>
      </c>
      <c r="C264" s="155" t="s">
        <v>1625</v>
      </c>
      <c r="D264" s="155" t="s">
        <v>29</v>
      </c>
    </row>
    <row r="265" spans="1:4" ht="13.5">
      <c r="A265" s="154">
        <v>12870</v>
      </c>
      <c r="B265" s="155" t="s">
        <v>503</v>
      </c>
      <c r="C265" s="155" t="s">
        <v>509</v>
      </c>
      <c r="D265" s="155" t="s">
        <v>26</v>
      </c>
    </row>
    <row r="266" spans="1:4" ht="13.5">
      <c r="A266" s="154">
        <v>12871</v>
      </c>
      <c r="B266" s="155" t="s">
        <v>967</v>
      </c>
      <c r="C266" s="155" t="s">
        <v>1625</v>
      </c>
      <c r="D266" s="155" t="s">
        <v>29</v>
      </c>
    </row>
    <row r="267" spans="1:4" ht="13.5">
      <c r="A267" s="154">
        <v>12872</v>
      </c>
      <c r="B267" s="155" t="s">
        <v>504</v>
      </c>
      <c r="C267" s="155" t="s">
        <v>509</v>
      </c>
      <c r="D267" s="155" t="s">
        <v>26</v>
      </c>
    </row>
    <row r="268" spans="1:4" ht="13.5">
      <c r="A268" s="154">
        <v>12873</v>
      </c>
      <c r="B268" s="155" t="s">
        <v>1083</v>
      </c>
      <c r="C268" s="155" t="s">
        <v>1626</v>
      </c>
      <c r="D268" s="155" t="s">
        <v>29</v>
      </c>
    </row>
    <row r="269" spans="1:4" ht="13.5">
      <c r="A269" s="154">
        <v>12874</v>
      </c>
      <c r="B269" s="155" t="s">
        <v>1059</v>
      </c>
      <c r="C269" s="155" t="s">
        <v>1629</v>
      </c>
      <c r="D269" s="155" t="s">
        <v>29</v>
      </c>
    </row>
    <row r="270" spans="1:4" ht="13.5">
      <c r="A270" s="154">
        <v>12878</v>
      </c>
      <c r="B270" s="155" t="s">
        <v>1060</v>
      </c>
      <c r="C270" s="155" t="s">
        <v>1629</v>
      </c>
      <c r="D270" s="155" t="s">
        <v>29</v>
      </c>
    </row>
    <row r="271" spans="1:4" ht="13.5">
      <c r="A271" s="154">
        <v>12879</v>
      </c>
      <c r="B271" s="155" t="s">
        <v>499</v>
      </c>
      <c r="C271" s="155" t="s">
        <v>509</v>
      </c>
      <c r="D271" s="155" t="s">
        <v>26</v>
      </c>
    </row>
    <row r="272" spans="1:4" ht="13.5">
      <c r="A272" s="154">
        <v>12883</v>
      </c>
      <c r="B272" s="155" t="s">
        <v>505</v>
      </c>
      <c r="C272" s="155" t="s">
        <v>509</v>
      </c>
      <c r="D272" s="155" t="s">
        <v>26</v>
      </c>
    </row>
    <row r="273" spans="1:4" ht="13.5">
      <c r="A273" s="154">
        <v>12884</v>
      </c>
      <c r="B273" s="155" t="s">
        <v>968</v>
      </c>
      <c r="C273" s="155" t="s">
        <v>1625</v>
      </c>
      <c r="D273" s="155" t="s">
        <v>29</v>
      </c>
    </row>
    <row r="274" spans="1:4" ht="13.5">
      <c r="A274" s="154">
        <v>12885</v>
      </c>
      <c r="B274" s="155" t="s">
        <v>1061</v>
      </c>
      <c r="C274" s="155" t="s">
        <v>1629</v>
      </c>
      <c r="D274" s="155" t="s">
        <v>29</v>
      </c>
    </row>
    <row r="275" spans="1:4" ht="13.5">
      <c r="A275" s="154">
        <v>12886</v>
      </c>
      <c r="B275" s="155" t="s">
        <v>1062</v>
      </c>
      <c r="C275" s="155" t="s">
        <v>1629</v>
      </c>
      <c r="D275" s="155" t="s">
        <v>29</v>
      </c>
    </row>
    <row r="276" spans="1:4" ht="13.5">
      <c r="A276" s="154">
        <v>12887</v>
      </c>
      <c r="B276" s="155" t="s">
        <v>1084</v>
      </c>
      <c r="C276" s="155" t="s">
        <v>1626</v>
      </c>
      <c r="D276" s="155" t="s">
        <v>29</v>
      </c>
    </row>
    <row r="277" spans="1:4" ht="13.5">
      <c r="A277" s="154">
        <v>12901</v>
      </c>
      <c r="B277" s="155" t="s">
        <v>390</v>
      </c>
      <c r="C277" s="155" t="s">
        <v>772</v>
      </c>
      <c r="D277" s="155" t="s">
        <v>26</v>
      </c>
    </row>
    <row r="278" spans="1:4" ht="13.5">
      <c r="A278" s="154">
        <v>12903</v>
      </c>
      <c r="B278" s="155" t="s">
        <v>390</v>
      </c>
      <c r="C278" s="155" t="s">
        <v>772</v>
      </c>
      <c r="D278" s="155" t="s">
        <v>26</v>
      </c>
    </row>
    <row r="279" spans="1:4" ht="13.5">
      <c r="A279" s="154">
        <v>12910</v>
      </c>
      <c r="B279" s="155" t="s">
        <v>391</v>
      </c>
      <c r="C279" s="155" t="s">
        <v>772</v>
      </c>
      <c r="D279" s="155" t="s">
        <v>26</v>
      </c>
    </row>
    <row r="280" spans="1:4" ht="13.5">
      <c r="A280" s="154">
        <v>12911</v>
      </c>
      <c r="B280" s="155" t="s">
        <v>392</v>
      </c>
      <c r="C280" s="155" t="s">
        <v>772</v>
      </c>
      <c r="D280" s="155" t="s">
        <v>26</v>
      </c>
    </row>
    <row r="281" spans="1:4" ht="13.5">
      <c r="A281" s="154">
        <v>12912</v>
      </c>
      <c r="B281" s="155" t="s">
        <v>393</v>
      </c>
      <c r="C281" s="155" t="s">
        <v>772</v>
      </c>
      <c r="D281" s="155" t="s">
        <v>26</v>
      </c>
    </row>
    <row r="282" spans="1:4" ht="13.5">
      <c r="A282" s="154">
        <v>12913</v>
      </c>
      <c r="B282" s="155" t="s">
        <v>506</v>
      </c>
      <c r="C282" s="155" t="s">
        <v>509</v>
      </c>
      <c r="D282" s="155" t="s">
        <v>26</v>
      </c>
    </row>
    <row r="283" spans="1:4" ht="13.5">
      <c r="A283" s="154">
        <v>12914</v>
      </c>
      <c r="B283" s="155" t="s">
        <v>527</v>
      </c>
      <c r="C283" s="155" t="s">
        <v>1116</v>
      </c>
      <c r="D283" s="155" t="s">
        <v>26</v>
      </c>
    </row>
    <row r="284" spans="1:4" ht="13.5">
      <c r="A284" s="154">
        <v>12915</v>
      </c>
      <c r="B284" s="156" t="s">
        <v>528</v>
      </c>
      <c r="C284" s="155" t="s">
        <v>1116</v>
      </c>
      <c r="D284" s="155" t="s">
        <v>26</v>
      </c>
    </row>
    <row r="285" spans="1:4" ht="13.5">
      <c r="A285" s="154">
        <v>12916</v>
      </c>
      <c r="B285" s="155" t="s">
        <v>529</v>
      </c>
      <c r="C285" s="155" t="s">
        <v>1116</v>
      </c>
      <c r="D285" s="155" t="s">
        <v>26</v>
      </c>
    </row>
    <row r="286" spans="1:4" ht="13.5">
      <c r="A286" s="154">
        <v>12917</v>
      </c>
      <c r="B286" s="156" t="s">
        <v>530</v>
      </c>
      <c r="C286" s="155" t="s">
        <v>1116</v>
      </c>
      <c r="D286" s="155" t="s">
        <v>26</v>
      </c>
    </row>
    <row r="287" spans="1:4" ht="13.5">
      <c r="A287" s="154">
        <v>12918</v>
      </c>
      <c r="B287" s="155" t="s">
        <v>394</v>
      </c>
      <c r="C287" s="155" t="s">
        <v>772</v>
      </c>
      <c r="D287" s="155" t="s">
        <v>26</v>
      </c>
    </row>
    <row r="288" spans="1:4" ht="13.5">
      <c r="A288" s="154">
        <v>12919</v>
      </c>
      <c r="B288" s="156" t="s">
        <v>395</v>
      </c>
      <c r="C288" s="155" t="s">
        <v>772</v>
      </c>
      <c r="D288" s="155" t="s">
        <v>26</v>
      </c>
    </row>
    <row r="289" spans="1:4" ht="13.5">
      <c r="A289" s="154">
        <v>12920</v>
      </c>
      <c r="B289" s="155" t="s">
        <v>531</v>
      </c>
      <c r="C289" s="155" t="s">
        <v>1116</v>
      </c>
      <c r="D289" s="155" t="s">
        <v>26</v>
      </c>
    </row>
    <row r="290" spans="1:4" ht="13.5">
      <c r="A290" s="154">
        <v>12921</v>
      </c>
      <c r="B290" s="156" t="s">
        <v>396</v>
      </c>
      <c r="C290" s="155" t="s">
        <v>772</v>
      </c>
      <c r="D290" s="155" t="s">
        <v>26</v>
      </c>
    </row>
    <row r="291" spans="1:4" ht="13.5">
      <c r="A291" s="154">
        <v>12922</v>
      </c>
      <c r="B291" s="155" t="s">
        <v>999</v>
      </c>
      <c r="C291" s="155" t="s">
        <v>1630</v>
      </c>
      <c r="D291" s="155" t="s">
        <v>26</v>
      </c>
    </row>
    <row r="292" spans="1:4" ht="13.5">
      <c r="A292" s="154">
        <v>12923</v>
      </c>
      <c r="B292" s="156" t="s">
        <v>397</v>
      </c>
      <c r="C292" s="155" t="s">
        <v>772</v>
      </c>
      <c r="D292" s="155" t="s">
        <v>26</v>
      </c>
    </row>
    <row r="293" spans="1:4" ht="13.5">
      <c r="A293" s="154">
        <v>12924</v>
      </c>
      <c r="B293" s="155" t="s">
        <v>392</v>
      </c>
      <c r="C293" s="155" t="s">
        <v>772</v>
      </c>
      <c r="D293" s="155" t="s">
        <v>26</v>
      </c>
    </row>
    <row r="294" spans="1:4" ht="13.5">
      <c r="A294" s="154">
        <v>12926</v>
      </c>
      <c r="B294" s="155" t="s">
        <v>532</v>
      </c>
      <c r="C294" s="155" t="s">
        <v>1116</v>
      </c>
      <c r="D294" s="155" t="s">
        <v>26</v>
      </c>
    </row>
    <row r="295" spans="1:4" ht="13.5">
      <c r="A295" s="154">
        <v>12927</v>
      </c>
      <c r="B295" s="156" t="s">
        <v>1000</v>
      </c>
      <c r="C295" s="155" t="s">
        <v>1630</v>
      </c>
      <c r="D295" s="156" t="s">
        <v>26</v>
      </c>
    </row>
    <row r="296" spans="1:4" ht="13.5">
      <c r="A296" s="154">
        <v>12928</v>
      </c>
      <c r="B296" s="156" t="s">
        <v>507</v>
      </c>
      <c r="C296" s="155" t="s">
        <v>509</v>
      </c>
      <c r="D296" s="156" t="s">
        <v>26</v>
      </c>
    </row>
    <row r="297" spans="1:4" ht="13.5">
      <c r="A297" s="154">
        <v>12929</v>
      </c>
      <c r="B297" s="156" t="s">
        <v>398</v>
      </c>
      <c r="C297" s="155" t="s">
        <v>772</v>
      </c>
      <c r="D297" s="156" t="s">
        <v>26</v>
      </c>
    </row>
    <row r="298" spans="1:4" ht="13.5">
      <c r="A298" s="154">
        <v>12930</v>
      </c>
      <c r="B298" s="156" t="s">
        <v>533</v>
      </c>
      <c r="C298" s="155" t="s">
        <v>1116</v>
      </c>
      <c r="D298" s="156" t="s">
        <v>26</v>
      </c>
    </row>
    <row r="299" spans="1:4" ht="13.5">
      <c r="A299" s="154">
        <v>12932</v>
      </c>
      <c r="B299" s="156" t="s">
        <v>508</v>
      </c>
      <c r="C299" s="155" t="s">
        <v>509</v>
      </c>
      <c r="D299" s="156" t="s">
        <v>26</v>
      </c>
    </row>
    <row r="300" spans="1:4" ht="13.5">
      <c r="A300" s="154">
        <v>12933</v>
      </c>
      <c r="B300" s="156" t="s">
        <v>399</v>
      </c>
      <c r="C300" s="155" t="s">
        <v>772</v>
      </c>
      <c r="D300" s="156" t="s">
        <v>26</v>
      </c>
    </row>
    <row r="301" spans="1:4" ht="13.5">
      <c r="A301" s="154">
        <v>12934</v>
      </c>
      <c r="B301" s="156" t="s">
        <v>400</v>
      </c>
      <c r="C301" s="155" t="s">
        <v>772</v>
      </c>
      <c r="D301" s="156" t="s">
        <v>26</v>
      </c>
    </row>
    <row r="302" spans="1:4" ht="13.5">
      <c r="A302" s="154">
        <v>12935</v>
      </c>
      <c r="B302" s="156" t="s">
        <v>401</v>
      </c>
      <c r="C302" s="155" t="s">
        <v>772</v>
      </c>
      <c r="D302" s="155" t="s">
        <v>26</v>
      </c>
    </row>
    <row r="303" spans="1:4" ht="13.5">
      <c r="A303" s="154">
        <v>12936</v>
      </c>
      <c r="B303" s="157" t="s">
        <v>509</v>
      </c>
      <c r="C303" s="155" t="s">
        <v>509</v>
      </c>
      <c r="D303" s="156" t="s">
        <v>26</v>
      </c>
    </row>
    <row r="304" spans="1:4" ht="13.5">
      <c r="A304" s="154">
        <v>12937</v>
      </c>
      <c r="B304" s="157" t="s">
        <v>534</v>
      </c>
      <c r="C304" s="155" t="s">
        <v>1116</v>
      </c>
      <c r="D304" s="156" t="s">
        <v>26</v>
      </c>
    </row>
    <row r="305" spans="1:4" ht="13.5">
      <c r="A305" s="154">
        <v>12939</v>
      </c>
      <c r="B305" s="157" t="s">
        <v>535</v>
      </c>
      <c r="C305" s="155" t="s">
        <v>1116</v>
      </c>
      <c r="D305" s="155" t="s">
        <v>26</v>
      </c>
    </row>
    <row r="306" spans="1:4" ht="13.5">
      <c r="A306" s="154">
        <v>12941</v>
      </c>
      <c r="B306" s="157" t="s">
        <v>510</v>
      </c>
      <c r="C306" s="155" t="s">
        <v>509</v>
      </c>
      <c r="D306" s="155" t="s">
        <v>26</v>
      </c>
    </row>
    <row r="307" spans="1:4" ht="13.5">
      <c r="A307" s="154">
        <v>12942</v>
      </c>
      <c r="B307" s="157" t="s">
        <v>511</v>
      </c>
      <c r="C307" s="155" t="s">
        <v>509</v>
      </c>
      <c r="D307" s="155" t="s">
        <v>26</v>
      </c>
    </row>
    <row r="308" spans="1:4" ht="13.5">
      <c r="A308" s="154">
        <v>12943</v>
      </c>
      <c r="B308" s="157" t="s">
        <v>512</v>
      </c>
      <c r="C308" s="155" t="s">
        <v>509</v>
      </c>
      <c r="D308" s="156" t="s">
        <v>26</v>
      </c>
    </row>
    <row r="309" spans="1:4" ht="13.5">
      <c r="A309" s="154">
        <v>12944</v>
      </c>
      <c r="B309" s="157" t="s">
        <v>392</v>
      </c>
      <c r="C309" s="155" t="s">
        <v>772</v>
      </c>
      <c r="D309" s="155" t="s">
        <v>26</v>
      </c>
    </row>
    <row r="310" spans="1:4" ht="13.5">
      <c r="A310" s="154">
        <v>12945</v>
      </c>
      <c r="B310" s="157" t="s">
        <v>536</v>
      </c>
      <c r="C310" s="155" t="s">
        <v>1116</v>
      </c>
      <c r="D310" s="155" t="s">
        <v>26</v>
      </c>
    </row>
    <row r="311" spans="1:4" ht="13.5">
      <c r="A311" s="154">
        <v>12946</v>
      </c>
      <c r="B311" s="157" t="s">
        <v>513</v>
      </c>
      <c r="C311" s="155" t="s">
        <v>509</v>
      </c>
      <c r="D311" s="155" t="s">
        <v>26</v>
      </c>
    </row>
    <row r="312" spans="1:4" ht="13.5">
      <c r="A312" s="154">
        <v>12949</v>
      </c>
      <c r="B312" s="157" t="s">
        <v>995</v>
      </c>
      <c r="C312" s="155" t="s">
        <v>1630</v>
      </c>
      <c r="D312" s="155" t="s">
        <v>26</v>
      </c>
    </row>
    <row r="313" spans="1:4" ht="13.5">
      <c r="A313" s="154">
        <v>12950</v>
      </c>
      <c r="B313" s="157" t="s">
        <v>514</v>
      </c>
      <c r="C313" s="155" t="s">
        <v>509</v>
      </c>
      <c r="D313" s="155" t="s">
        <v>26</v>
      </c>
    </row>
    <row r="314" spans="1:4" ht="13.5">
      <c r="A314" s="154">
        <v>12952</v>
      </c>
      <c r="B314" s="157" t="s">
        <v>402</v>
      </c>
      <c r="C314" s="155" t="s">
        <v>772</v>
      </c>
      <c r="D314" s="155" t="s">
        <v>26</v>
      </c>
    </row>
    <row r="315" spans="1:4" ht="13.5">
      <c r="A315" s="154">
        <v>12953</v>
      </c>
      <c r="B315" s="157" t="s">
        <v>537</v>
      </c>
      <c r="C315" s="155" t="s">
        <v>1116</v>
      </c>
      <c r="D315" s="155" t="s">
        <v>26</v>
      </c>
    </row>
    <row r="316" spans="1:4" ht="13.5">
      <c r="A316" s="154">
        <v>12955</v>
      </c>
      <c r="B316" s="157" t="s">
        <v>402</v>
      </c>
      <c r="C316" s="155" t="s">
        <v>772</v>
      </c>
      <c r="D316" s="155" t="s">
        <v>26</v>
      </c>
    </row>
    <row r="317" spans="1:4" ht="13.5">
      <c r="A317" s="154">
        <v>12956</v>
      </c>
      <c r="B317" s="157" t="s">
        <v>515</v>
      </c>
      <c r="C317" s="155" t="s">
        <v>509</v>
      </c>
      <c r="D317" s="155" t="s">
        <v>26</v>
      </c>
    </row>
    <row r="318" spans="1:4" ht="13.5">
      <c r="A318" s="154">
        <v>12957</v>
      </c>
      <c r="B318" s="157" t="s">
        <v>538</v>
      </c>
      <c r="C318" s="155" t="s">
        <v>1116</v>
      </c>
      <c r="D318" s="155" t="s">
        <v>26</v>
      </c>
    </row>
    <row r="319" spans="1:4" ht="13.5">
      <c r="A319" s="154">
        <v>12958</v>
      </c>
      <c r="B319" s="157" t="s">
        <v>403</v>
      </c>
      <c r="C319" s="155" t="s">
        <v>772</v>
      </c>
      <c r="D319" s="155" t="s">
        <v>26</v>
      </c>
    </row>
    <row r="320" spans="1:4" ht="13.5">
      <c r="A320" s="154">
        <v>12959</v>
      </c>
      <c r="B320" s="157" t="s">
        <v>404</v>
      </c>
      <c r="C320" s="155" t="s">
        <v>772</v>
      </c>
      <c r="D320" s="155" t="s">
        <v>26</v>
      </c>
    </row>
    <row r="321" spans="1:4" ht="13.5">
      <c r="A321" s="154">
        <v>12960</v>
      </c>
      <c r="B321" s="157" t="s">
        <v>516</v>
      </c>
      <c r="C321" s="155" t="s">
        <v>509</v>
      </c>
      <c r="D321" s="155" t="s">
        <v>26</v>
      </c>
    </row>
    <row r="322" spans="1:4" ht="13.5">
      <c r="A322" s="154">
        <v>12961</v>
      </c>
      <c r="B322" s="157" t="s">
        <v>517</v>
      </c>
      <c r="C322" s="155" t="s">
        <v>509</v>
      </c>
      <c r="D322" s="155" t="s">
        <v>26</v>
      </c>
    </row>
    <row r="323" spans="1:4" ht="13.5">
      <c r="A323" s="154">
        <v>12962</v>
      </c>
      <c r="B323" s="157" t="s">
        <v>405</v>
      </c>
      <c r="C323" s="155" t="s">
        <v>772</v>
      </c>
      <c r="D323" s="155" t="s">
        <v>26</v>
      </c>
    </row>
    <row r="324" spans="1:4" ht="13.5">
      <c r="A324" s="154">
        <v>12964</v>
      </c>
      <c r="B324" s="157" t="s">
        <v>518</v>
      </c>
      <c r="C324" s="155" t="s">
        <v>509</v>
      </c>
      <c r="D324" s="155" t="s">
        <v>26</v>
      </c>
    </row>
    <row r="325" spans="1:4" ht="13.5">
      <c r="A325" s="154">
        <v>12965</v>
      </c>
      <c r="B325" s="157" t="s">
        <v>1001</v>
      </c>
      <c r="C325" s="155" t="s">
        <v>1630</v>
      </c>
      <c r="D325" s="155" t="s">
        <v>26</v>
      </c>
    </row>
    <row r="326" spans="1:4" ht="13.5">
      <c r="A326" s="154">
        <v>12966</v>
      </c>
      <c r="B326" s="157" t="s">
        <v>539</v>
      </c>
      <c r="C326" s="155" t="s">
        <v>1116</v>
      </c>
      <c r="D326" s="155" t="s">
        <v>26</v>
      </c>
    </row>
    <row r="327" spans="1:4" ht="13.5">
      <c r="A327" s="154">
        <v>12967</v>
      </c>
      <c r="B327" s="157" t="s">
        <v>1002</v>
      </c>
      <c r="C327" s="155" t="s">
        <v>1630</v>
      </c>
      <c r="D327" s="155" t="s">
        <v>26</v>
      </c>
    </row>
    <row r="328" spans="1:4" ht="13.5">
      <c r="A328" s="154">
        <v>12969</v>
      </c>
      <c r="B328" s="157" t="s">
        <v>540</v>
      </c>
      <c r="C328" s="155" t="s">
        <v>1116</v>
      </c>
      <c r="D328" s="155" t="s">
        <v>26</v>
      </c>
    </row>
    <row r="329" spans="1:4" ht="13.5">
      <c r="A329" s="154">
        <v>12970</v>
      </c>
      <c r="B329" s="157" t="s">
        <v>541</v>
      </c>
      <c r="C329" s="155" t="s">
        <v>1116</v>
      </c>
      <c r="D329" s="155" t="s">
        <v>26</v>
      </c>
    </row>
    <row r="330" spans="1:4" ht="13.5">
      <c r="A330" s="154">
        <v>12972</v>
      </c>
      <c r="B330" s="157" t="s">
        <v>406</v>
      </c>
      <c r="C330" s="155" t="s">
        <v>772</v>
      </c>
      <c r="D330" s="155" t="s">
        <v>26</v>
      </c>
    </row>
    <row r="331" spans="1:4" ht="13.5">
      <c r="A331" s="154">
        <v>12973</v>
      </c>
      <c r="B331" s="157" t="s">
        <v>1003</v>
      </c>
      <c r="C331" s="155" t="s">
        <v>1630</v>
      </c>
      <c r="D331" s="155" t="s">
        <v>26</v>
      </c>
    </row>
    <row r="332" spans="1:4" ht="13.5">
      <c r="A332" s="154">
        <v>12974</v>
      </c>
      <c r="B332" s="157" t="s">
        <v>519</v>
      </c>
      <c r="C332" s="155" t="s">
        <v>509</v>
      </c>
      <c r="D332" s="155" t="s">
        <v>26</v>
      </c>
    </row>
    <row r="333" spans="1:4" ht="13.5">
      <c r="A333" s="154">
        <v>12975</v>
      </c>
      <c r="B333" s="157" t="s">
        <v>520</v>
      </c>
      <c r="C333" s="155" t="s">
        <v>509</v>
      </c>
      <c r="D333" s="155" t="s">
        <v>26</v>
      </c>
    </row>
    <row r="334" spans="1:4" ht="13.5">
      <c r="A334" s="154">
        <v>12976</v>
      </c>
      <c r="B334" s="157" t="s">
        <v>542</v>
      </c>
      <c r="C334" s="155" t="s">
        <v>1116</v>
      </c>
      <c r="D334" s="155" t="s">
        <v>26</v>
      </c>
    </row>
    <row r="335" spans="1:4" ht="13.5">
      <c r="A335" s="154">
        <v>12977</v>
      </c>
      <c r="B335" s="157" t="s">
        <v>521</v>
      </c>
      <c r="C335" s="155" t="s">
        <v>509</v>
      </c>
      <c r="D335" s="155" t="s">
        <v>26</v>
      </c>
    </row>
    <row r="336" spans="1:4" ht="13.5">
      <c r="A336" s="154">
        <v>12978</v>
      </c>
      <c r="B336" s="157" t="s">
        <v>407</v>
      </c>
      <c r="C336" s="155" t="s">
        <v>772</v>
      </c>
      <c r="D336" s="155" t="s">
        <v>26</v>
      </c>
    </row>
    <row r="337" spans="1:4" ht="13.5">
      <c r="A337" s="154">
        <v>12979</v>
      </c>
      <c r="B337" s="157" t="s">
        <v>408</v>
      </c>
      <c r="C337" s="155" t="s">
        <v>772</v>
      </c>
      <c r="D337" s="155" t="s">
        <v>26</v>
      </c>
    </row>
    <row r="338" spans="1:4" ht="13.5">
      <c r="A338" s="154">
        <v>12980</v>
      </c>
      <c r="B338" s="157" t="s">
        <v>543</v>
      </c>
      <c r="C338" s="155" t="s">
        <v>1116</v>
      </c>
      <c r="D338" s="155" t="s">
        <v>26</v>
      </c>
    </row>
    <row r="339" spans="1:4" ht="13.5">
      <c r="A339" s="154">
        <v>12981</v>
      </c>
      <c r="B339" s="157" t="s">
        <v>409</v>
      </c>
      <c r="C339" s="155" t="s">
        <v>772</v>
      </c>
      <c r="D339" s="155" t="s">
        <v>26</v>
      </c>
    </row>
    <row r="340" spans="1:4" ht="13.5">
      <c r="A340" s="154">
        <v>12983</v>
      </c>
      <c r="B340" s="157" t="s">
        <v>544</v>
      </c>
      <c r="C340" s="155" t="s">
        <v>1116</v>
      </c>
      <c r="D340" s="155" t="s">
        <v>26</v>
      </c>
    </row>
    <row r="341" spans="1:4" ht="13.5">
      <c r="A341" s="154">
        <v>12985</v>
      </c>
      <c r="B341" s="157" t="s">
        <v>410</v>
      </c>
      <c r="C341" s="155" t="s">
        <v>772</v>
      </c>
      <c r="D341" s="155" t="s">
        <v>26</v>
      </c>
    </row>
    <row r="342" spans="1:4" ht="13.5">
      <c r="A342" s="154">
        <v>12986</v>
      </c>
      <c r="B342" s="157" t="s">
        <v>545</v>
      </c>
      <c r="C342" s="155" t="s">
        <v>1116</v>
      </c>
      <c r="D342" s="155" t="s">
        <v>26</v>
      </c>
    </row>
    <row r="343" spans="1:4" ht="13.5">
      <c r="A343" s="154">
        <v>12987</v>
      </c>
      <c r="B343" s="157" t="s">
        <v>522</v>
      </c>
      <c r="C343" s="155" t="s">
        <v>509</v>
      </c>
      <c r="D343" s="155" t="s">
        <v>26</v>
      </c>
    </row>
    <row r="344" spans="1:4" ht="13.5">
      <c r="A344" s="154">
        <v>12989</v>
      </c>
      <c r="B344" s="157" t="s">
        <v>546</v>
      </c>
      <c r="C344" s="155" t="s">
        <v>1116</v>
      </c>
      <c r="D344" s="155" t="s">
        <v>26</v>
      </c>
    </row>
    <row r="345" spans="1:4" ht="13.5">
      <c r="A345" s="154">
        <v>12992</v>
      </c>
      <c r="B345" s="157" t="s">
        <v>411</v>
      </c>
      <c r="C345" s="155" t="s">
        <v>772</v>
      </c>
      <c r="D345" s="155" t="s">
        <v>26</v>
      </c>
    </row>
    <row r="346" spans="1:4" ht="13.5">
      <c r="A346" s="154">
        <v>12993</v>
      </c>
      <c r="B346" s="157" t="s">
        <v>523</v>
      </c>
      <c r="C346" s="155" t="s">
        <v>509</v>
      </c>
      <c r="D346" s="155" t="s">
        <v>26</v>
      </c>
    </row>
    <row r="347" spans="1:4" ht="13.5">
      <c r="A347" s="154">
        <v>12995</v>
      </c>
      <c r="B347" s="157" t="s">
        <v>547</v>
      </c>
      <c r="C347" s="155" t="s">
        <v>1116</v>
      </c>
      <c r="D347" s="155" t="s">
        <v>26</v>
      </c>
    </row>
    <row r="348" spans="1:4" ht="13.5">
      <c r="A348" s="154">
        <v>12996</v>
      </c>
      <c r="B348" s="157" t="s">
        <v>524</v>
      </c>
      <c r="C348" s="155" t="s">
        <v>509</v>
      </c>
      <c r="D348" s="155" t="s">
        <v>26</v>
      </c>
    </row>
    <row r="349" spans="1:4" ht="13.5">
      <c r="A349" s="154">
        <v>12997</v>
      </c>
      <c r="B349" s="157" t="s">
        <v>525</v>
      </c>
      <c r="C349" s="155" t="s">
        <v>509</v>
      </c>
      <c r="D349" s="155" t="s">
        <v>26</v>
      </c>
    </row>
    <row r="350" spans="1:4" ht="13.5">
      <c r="A350" s="154">
        <v>12998</v>
      </c>
      <c r="B350" s="157" t="s">
        <v>526</v>
      </c>
      <c r="C350" s="155" t="s">
        <v>509</v>
      </c>
      <c r="D350" s="155" t="s">
        <v>26</v>
      </c>
    </row>
    <row r="351" spans="1:4" ht="13.5">
      <c r="A351" s="154">
        <v>13020</v>
      </c>
      <c r="B351" s="157" t="s">
        <v>805</v>
      </c>
      <c r="C351" s="155" t="s">
        <v>1631</v>
      </c>
      <c r="D351" s="155" t="s">
        <v>14</v>
      </c>
    </row>
    <row r="352" spans="1:4" ht="13.5">
      <c r="A352" s="154">
        <v>13021</v>
      </c>
      <c r="B352" s="157" t="s">
        <v>316</v>
      </c>
      <c r="C352" s="155" t="s">
        <v>319</v>
      </c>
      <c r="D352" s="155" t="s">
        <v>14</v>
      </c>
    </row>
    <row r="353" spans="1:4" ht="13.5">
      <c r="A353" s="154">
        <v>13022</v>
      </c>
      <c r="B353" s="155" t="s">
        <v>316</v>
      </c>
      <c r="C353" s="155" t="s">
        <v>319</v>
      </c>
      <c r="D353" s="155" t="s">
        <v>14</v>
      </c>
    </row>
    <row r="354" spans="1:4" ht="13.5">
      <c r="A354" s="154">
        <v>13024</v>
      </c>
      <c r="B354" s="157" t="s">
        <v>316</v>
      </c>
      <c r="C354" s="155" t="s">
        <v>319</v>
      </c>
      <c r="D354" s="155" t="s">
        <v>14</v>
      </c>
    </row>
    <row r="355" spans="1:4" ht="13.5">
      <c r="A355" s="154">
        <v>13026</v>
      </c>
      <c r="B355" s="157" t="s">
        <v>317</v>
      </c>
      <c r="C355" s="155" t="s">
        <v>319</v>
      </c>
      <c r="D355" s="155" t="s">
        <v>14</v>
      </c>
    </row>
    <row r="356" spans="1:4" ht="13.5">
      <c r="A356" s="154">
        <v>13027</v>
      </c>
      <c r="B356" s="157" t="s">
        <v>806</v>
      </c>
      <c r="C356" s="155" t="s">
        <v>1631</v>
      </c>
      <c r="D356" s="155" t="s">
        <v>14</v>
      </c>
    </row>
    <row r="357" spans="1:4" ht="13.5">
      <c r="A357" s="154">
        <v>13028</v>
      </c>
      <c r="B357" s="157" t="s">
        <v>866</v>
      </c>
      <c r="C357" s="155" t="s">
        <v>880</v>
      </c>
      <c r="D357" s="155" t="s">
        <v>14</v>
      </c>
    </row>
    <row r="358" spans="1:4" ht="13.5">
      <c r="A358" s="154">
        <v>13029</v>
      </c>
      <c r="B358" s="157" t="s">
        <v>807</v>
      </c>
      <c r="C358" s="155" t="s">
        <v>1631</v>
      </c>
      <c r="D358" s="155" t="s">
        <v>14</v>
      </c>
    </row>
    <row r="359" spans="1:4" ht="13.5">
      <c r="A359" s="154">
        <v>13030</v>
      </c>
      <c r="B359" s="157" t="s">
        <v>677</v>
      </c>
      <c r="C359" s="155" t="s">
        <v>1631</v>
      </c>
      <c r="D359" s="155" t="s">
        <v>14</v>
      </c>
    </row>
    <row r="360" spans="1:4" ht="13.5">
      <c r="A360" s="154">
        <v>13031</v>
      </c>
      <c r="B360" s="157" t="s">
        <v>808</v>
      </c>
      <c r="C360" s="155" t="s">
        <v>1631</v>
      </c>
      <c r="D360" s="155" t="s">
        <v>14</v>
      </c>
    </row>
    <row r="361" spans="1:4" ht="13.5">
      <c r="A361" s="154">
        <v>13032</v>
      </c>
      <c r="B361" s="157" t="s">
        <v>678</v>
      </c>
      <c r="C361" s="155" t="s">
        <v>696</v>
      </c>
      <c r="D361" s="155" t="s">
        <v>14</v>
      </c>
    </row>
    <row r="362" spans="1:4" ht="13.5">
      <c r="A362" s="154">
        <v>13033</v>
      </c>
      <c r="B362" s="157" t="s">
        <v>318</v>
      </c>
      <c r="C362" s="155" t="s">
        <v>319</v>
      </c>
      <c r="D362" s="155" t="s">
        <v>14</v>
      </c>
    </row>
    <row r="363" spans="1:4" ht="13.5">
      <c r="A363" s="154">
        <v>13034</v>
      </c>
      <c r="B363" s="157" t="s">
        <v>319</v>
      </c>
      <c r="C363" s="155" t="s">
        <v>319</v>
      </c>
      <c r="D363" s="155" t="s">
        <v>14</v>
      </c>
    </row>
    <row r="364" spans="1:4" ht="13.5">
      <c r="A364" s="154">
        <v>13035</v>
      </c>
      <c r="B364" s="157" t="s">
        <v>679</v>
      </c>
      <c r="C364" s="155" t="s">
        <v>696</v>
      </c>
      <c r="D364" s="155" t="s">
        <v>14</v>
      </c>
    </row>
    <row r="365" spans="1:4" ht="13.5">
      <c r="A365" s="154">
        <v>13036</v>
      </c>
      <c r="B365" s="157" t="s">
        <v>867</v>
      </c>
      <c r="C365" s="155" t="s">
        <v>880</v>
      </c>
      <c r="D365" s="155" t="s">
        <v>14</v>
      </c>
    </row>
    <row r="366" spans="1:4" ht="13.5">
      <c r="A366" s="154">
        <v>13037</v>
      </c>
      <c r="B366" s="157" t="s">
        <v>680</v>
      </c>
      <c r="C366" s="155" t="s">
        <v>696</v>
      </c>
      <c r="D366" s="155" t="s">
        <v>14</v>
      </c>
    </row>
    <row r="367" spans="1:4" ht="13.5">
      <c r="A367" s="154">
        <v>13039</v>
      </c>
      <c r="B367" s="157" t="s">
        <v>809</v>
      </c>
      <c r="C367" s="155" t="s">
        <v>1631</v>
      </c>
      <c r="D367" s="155" t="s">
        <v>14</v>
      </c>
    </row>
    <row r="368" spans="1:4" ht="13.5">
      <c r="A368" s="154">
        <v>13040</v>
      </c>
      <c r="B368" s="157" t="s">
        <v>445</v>
      </c>
      <c r="C368" s="155" t="s">
        <v>446</v>
      </c>
      <c r="D368" s="155" t="s">
        <v>14</v>
      </c>
    </row>
    <row r="369" spans="1:4" ht="13.5">
      <c r="A369" s="154">
        <v>13041</v>
      </c>
      <c r="B369" s="157" t="s">
        <v>810</v>
      </c>
      <c r="C369" s="155" t="s">
        <v>1631</v>
      </c>
      <c r="D369" s="155" t="s">
        <v>14</v>
      </c>
    </row>
    <row r="370" spans="1:4" ht="13.5">
      <c r="A370" s="154">
        <v>13042</v>
      </c>
      <c r="B370" s="157" t="s">
        <v>868</v>
      </c>
      <c r="C370" s="155" t="s">
        <v>880</v>
      </c>
      <c r="D370" s="155" t="s">
        <v>14</v>
      </c>
    </row>
    <row r="371" spans="1:4" ht="13.5">
      <c r="A371" s="154">
        <v>13043</v>
      </c>
      <c r="B371" s="157" t="s">
        <v>681</v>
      </c>
      <c r="C371" s="155" t="s">
        <v>696</v>
      </c>
      <c r="D371" s="155" t="s">
        <v>14</v>
      </c>
    </row>
    <row r="372" spans="1:4" ht="13.5">
      <c r="A372" s="154">
        <v>13044</v>
      </c>
      <c r="B372" s="157" t="s">
        <v>869</v>
      </c>
      <c r="C372" s="155" t="s">
        <v>880</v>
      </c>
      <c r="D372" s="155" t="s">
        <v>14</v>
      </c>
    </row>
    <row r="373" spans="1:4" ht="13.5">
      <c r="A373" s="154">
        <v>13045</v>
      </c>
      <c r="B373" s="157" t="s">
        <v>446</v>
      </c>
      <c r="C373" s="155" t="s">
        <v>446</v>
      </c>
      <c r="D373" s="155" t="s">
        <v>14</v>
      </c>
    </row>
    <row r="374" spans="1:4" ht="13.5">
      <c r="A374" s="154">
        <v>13051</v>
      </c>
      <c r="B374" s="157" t="s">
        <v>811</v>
      </c>
      <c r="C374" s="155" t="s">
        <v>1631</v>
      </c>
      <c r="D374" s="155" t="s">
        <v>14</v>
      </c>
    </row>
    <row r="375" spans="1:4" ht="13.5">
      <c r="A375" s="154">
        <v>13052</v>
      </c>
      <c r="B375" s="157" t="s">
        <v>682</v>
      </c>
      <c r="C375" s="155" t="s">
        <v>696</v>
      </c>
      <c r="D375" s="155" t="s">
        <v>14</v>
      </c>
    </row>
    <row r="376" spans="1:4" ht="13.5">
      <c r="A376" s="154">
        <v>13054</v>
      </c>
      <c r="B376" s="157" t="s">
        <v>757</v>
      </c>
      <c r="C376" s="155" t="s">
        <v>700</v>
      </c>
      <c r="D376" s="155" t="s">
        <v>14</v>
      </c>
    </row>
    <row r="377" spans="1:4" ht="13.5">
      <c r="A377" s="154">
        <v>13056</v>
      </c>
      <c r="B377" s="157" t="s">
        <v>447</v>
      </c>
      <c r="C377" s="155" t="s">
        <v>446</v>
      </c>
      <c r="D377" s="155" t="s">
        <v>14</v>
      </c>
    </row>
    <row r="378" spans="1:4" ht="13.5">
      <c r="A378" s="154">
        <v>13057</v>
      </c>
      <c r="B378" s="157" t="s">
        <v>812</v>
      </c>
      <c r="C378" s="155" t="s">
        <v>1631</v>
      </c>
      <c r="D378" s="155" t="s">
        <v>14</v>
      </c>
    </row>
    <row r="379" spans="1:4" ht="13.5">
      <c r="A379" s="154">
        <v>13060</v>
      </c>
      <c r="B379" s="155" t="s">
        <v>813</v>
      </c>
      <c r="C379" s="155" t="s">
        <v>1631</v>
      </c>
      <c r="D379" s="155" t="s">
        <v>14</v>
      </c>
    </row>
    <row r="380" spans="1:4" ht="13.5">
      <c r="A380" s="154">
        <v>13061</v>
      </c>
      <c r="B380" s="155" t="s">
        <v>683</v>
      </c>
      <c r="C380" s="155" t="s">
        <v>696</v>
      </c>
      <c r="D380" s="155" t="s">
        <v>14</v>
      </c>
    </row>
    <row r="381" spans="1:4" ht="13.5">
      <c r="A381" s="154">
        <v>13063</v>
      </c>
      <c r="B381" s="157" t="s">
        <v>814</v>
      </c>
      <c r="C381" s="155" t="s">
        <v>1631</v>
      </c>
      <c r="D381" s="155" t="s">
        <v>14</v>
      </c>
    </row>
    <row r="382" spans="1:4" ht="13.5">
      <c r="A382" s="154">
        <v>13064</v>
      </c>
      <c r="B382" s="157" t="s">
        <v>320</v>
      </c>
      <c r="C382" s="155" t="s">
        <v>319</v>
      </c>
      <c r="D382" s="155" t="s">
        <v>14</v>
      </c>
    </row>
    <row r="383" spans="1:4" ht="13.5">
      <c r="A383" s="154">
        <v>13066</v>
      </c>
      <c r="B383" s="157" t="s">
        <v>815</v>
      </c>
      <c r="C383" s="155" t="s">
        <v>1631</v>
      </c>
      <c r="D383" s="155" t="s">
        <v>14</v>
      </c>
    </row>
    <row r="384" spans="1:4" ht="13.5">
      <c r="A384" s="154">
        <v>13069</v>
      </c>
      <c r="B384" s="157" t="s">
        <v>870</v>
      </c>
      <c r="C384" s="155" t="s">
        <v>880</v>
      </c>
      <c r="D384" s="155" t="s">
        <v>14</v>
      </c>
    </row>
    <row r="385" spans="1:4" ht="13.5">
      <c r="A385" s="154">
        <v>13071</v>
      </c>
      <c r="B385" s="157" t="s">
        <v>321</v>
      </c>
      <c r="C385" s="155" t="s">
        <v>319</v>
      </c>
      <c r="D385" s="155" t="s">
        <v>14</v>
      </c>
    </row>
    <row r="386" spans="1:4" ht="13.5">
      <c r="A386" s="154">
        <v>13072</v>
      </c>
      <c r="B386" s="157" t="s">
        <v>684</v>
      </c>
      <c r="C386" s="155" t="s">
        <v>696</v>
      </c>
      <c r="D386" s="155" t="s">
        <v>14</v>
      </c>
    </row>
    <row r="387" spans="1:4" ht="13.5">
      <c r="A387" s="154">
        <v>13074</v>
      </c>
      <c r="B387" s="157" t="s">
        <v>871</v>
      </c>
      <c r="C387" s="155" t="s">
        <v>880</v>
      </c>
      <c r="D387" s="155" t="s">
        <v>14</v>
      </c>
    </row>
    <row r="388" spans="1:4" ht="13.5">
      <c r="A388" s="154">
        <v>13076</v>
      </c>
      <c r="B388" s="155" t="s">
        <v>872</v>
      </c>
      <c r="C388" s="155" t="s">
        <v>880</v>
      </c>
      <c r="D388" s="155" t="s">
        <v>14</v>
      </c>
    </row>
    <row r="389" spans="1:4" ht="13.5">
      <c r="A389" s="154">
        <v>13077</v>
      </c>
      <c r="B389" s="157" t="s">
        <v>448</v>
      </c>
      <c r="C389" s="155" t="s">
        <v>446</v>
      </c>
      <c r="D389" s="155" t="s">
        <v>14</v>
      </c>
    </row>
    <row r="390" spans="1:4" ht="13.5">
      <c r="A390" s="154">
        <v>13078</v>
      </c>
      <c r="B390" s="157" t="s">
        <v>816</v>
      </c>
      <c r="C390" s="155" t="s">
        <v>1631</v>
      </c>
      <c r="D390" s="155" t="s">
        <v>14</v>
      </c>
    </row>
    <row r="391" spans="1:4" ht="13.5">
      <c r="A391" s="154">
        <v>13080</v>
      </c>
      <c r="B391" s="155" t="s">
        <v>817</v>
      </c>
      <c r="C391" s="155" t="s">
        <v>1631</v>
      </c>
      <c r="D391" s="155" t="s">
        <v>14</v>
      </c>
    </row>
    <row r="392" spans="1:4" ht="13.5">
      <c r="A392" s="154">
        <v>13081</v>
      </c>
      <c r="B392" s="155" t="s">
        <v>322</v>
      </c>
      <c r="C392" s="155" t="s">
        <v>319</v>
      </c>
      <c r="D392" s="155" t="s">
        <v>14</v>
      </c>
    </row>
    <row r="393" spans="1:4" ht="13.5">
      <c r="A393" s="154">
        <v>13082</v>
      </c>
      <c r="B393" s="157" t="s">
        <v>685</v>
      </c>
      <c r="C393" s="155" t="s">
        <v>1631</v>
      </c>
      <c r="D393" s="155" t="s">
        <v>14</v>
      </c>
    </row>
    <row r="394" spans="1:4" ht="13.5">
      <c r="A394" s="154">
        <v>13083</v>
      </c>
      <c r="B394" s="157" t="s">
        <v>873</v>
      </c>
      <c r="C394" s="155" t="s">
        <v>880</v>
      </c>
      <c r="D394" s="155" t="s">
        <v>14</v>
      </c>
    </row>
    <row r="395" spans="1:4" ht="13.5">
      <c r="A395" s="154">
        <v>13084</v>
      </c>
      <c r="B395" s="155" t="s">
        <v>818</v>
      </c>
      <c r="C395" s="155" t="s">
        <v>1631</v>
      </c>
      <c r="D395" s="155" t="s">
        <v>14</v>
      </c>
    </row>
    <row r="396" spans="1:4" ht="13.5">
      <c r="A396" s="154">
        <v>13087</v>
      </c>
      <c r="B396" s="157" t="s">
        <v>449</v>
      </c>
      <c r="C396" s="155" t="s">
        <v>446</v>
      </c>
      <c r="D396" s="155" t="s">
        <v>14</v>
      </c>
    </row>
    <row r="397" spans="1:4" ht="13.5">
      <c r="A397" s="154">
        <v>13088</v>
      </c>
      <c r="B397" s="155" t="s">
        <v>819</v>
      </c>
      <c r="C397" s="155" t="s">
        <v>1631</v>
      </c>
      <c r="D397" s="155" t="s">
        <v>14</v>
      </c>
    </row>
    <row r="398" spans="1:4" ht="13.5">
      <c r="A398" s="154">
        <v>13089</v>
      </c>
      <c r="B398" s="157" t="s">
        <v>819</v>
      </c>
      <c r="C398" s="155" t="s">
        <v>1631</v>
      </c>
      <c r="D398" s="155" t="s">
        <v>14</v>
      </c>
    </row>
    <row r="399" spans="1:4" ht="13.5">
      <c r="A399" s="154">
        <v>13090</v>
      </c>
      <c r="B399" s="157" t="s">
        <v>819</v>
      </c>
      <c r="C399" s="155" t="s">
        <v>1631</v>
      </c>
      <c r="D399" s="155" t="s">
        <v>14</v>
      </c>
    </row>
    <row r="400" spans="1:4" ht="13.5">
      <c r="A400" s="154">
        <v>13092</v>
      </c>
      <c r="B400" s="155" t="s">
        <v>323</v>
      </c>
      <c r="C400" s="155" t="s">
        <v>319</v>
      </c>
      <c r="D400" s="155" t="s">
        <v>14</v>
      </c>
    </row>
    <row r="401" spans="1:4" ht="13.5">
      <c r="A401" s="154">
        <v>13093</v>
      </c>
      <c r="B401" s="157" t="s">
        <v>874</v>
      </c>
      <c r="C401" s="155" t="s">
        <v>880</v>
      </c>
      <c r="D401" s="155" t="s">
        <v>14</v>
      </c>
    </row>
    <row r="402" spans="1:4" ht="13.5">
      <c r="A402" s="154">
        <v>13101</v>
      </c>
      <c r="B402" s="157" t="s">
        <v>450</v>
      </c>
      <c r="C402" s="155" t="s">
        <v>446</v>
      </c>
      <c r="D402" s="155" t="s">
        <v>14</v>
      </c>
    </row>
    <row r="403" spans="1:4" ht="13.5">
      <c r="A403" s="154">
        <v>13103</v>
      </c>
      <c r="B403" s="155" t="s">
        <v>875</v>
      </c>
      <c r="C403" s="155" t="s">
        <v>880</v>
      </c>
      <c r="D403" s="155" t="s">
        <v>14</v>
      </c>
    </row>
    <row r="404" spans="1:4" ht="13.5">
      <c r="A404" s="154">
        <v>13104</v>
      </c>
      <c r="B404" s="155" t="s">
        <v>820</v>
      </c>
      <c r="C404" s="155" t="s">
        <v>1631</v>
      </c>
      <c r="D404" s="155" t="s">
        <v>14</v>
      </c>
    </row>
    <row r="405" spans="1:4" ht="13.5">
      <c r="A405" s="154">
        <v>13107</v>
      </c>
      <c r="B405" s="157" t="s">
        <v>876</v>
      </c>
      <c r="C405" s="155" t="s">
        <v>880</v>
      </c>
      <c r="D405" s="155" t="s">
        <v>14</v>
      </c>
    </row>
    <row r="406" spans="1:4" ht="13.5">
      <c r="A406" s="154">
        <v>13108</v>
      </c>
      <c r="B406" s="157" t="s">
        <v>821</v>
      </c>
      <c r="C406" s="155" t="s">
        <v>1631</v>
      </c>
      <c r="D406" s="155" t="s">
        <v>14</v>
      </c>
    </row>
    <row r="407" spans="1:4" ht="13.5">
      <c r="A407" s="154">
        <v>13110</v>
      </c>
      <c r="B407" s="155" t="s">
        <v>822</v>
      </c>
      <c r="C407" s="155" t="s">
        <v>1631</v>
      </c>
      <c r="D407" s="155" t="s">
        <v>14</v>
      </c>
    </row>
    <row r="408" spans="1:4" ht="13.5">
      <c r="A408" s="154">
        <v>13111</v>
      </c>
      <c r="B408" s="157" t="s">
        <v>324</v>
      </c>
      <c r="C408" s="155" t="s">
        <v>319</v>
      </c>
      <c r="D408" s="155" t="s">
        <v>14</v>
      </c>
    </row>
    <row r="409" spans="1:4" ht="13.5">
      <c r="A409" s="154">
        <v>13112</v>
      </c>
      <c r="B409" s="157" t="s">
        <v>823</v>
      </c>
      <c r="C409" s="155" t="s">
        <v>1631</v>
      </c>
      <c r="D409" s="155" t="s">
        <v>14</v>
      </c>
    </row>
    <row r="410" spans="1:4" ht="13.5">
      <c r="A410" s="154">
        <v>13113</v>
      </c>
      <c r="B410" s="157" t="s">
        <v>325</v>
      </c>
      <c r="C410" s="155" t="s">
        <v>319</v>
      </c>
      <c r="D410" s="155" t="s">
        <v>14</v>
      </c>
    </row>
    <row r="411" spans="1:4" ht="13.5">
      <c r="A411" s="154">
        <v>13114</v>
      </c>
      <c r="B411" s="155" t="s">
        <v>877</v>
      </c>
      <c r="C411" s="155" t="s">
        <v>880</v>
      </c>
      <c r="D411" s="155" t="s">
        <v>14</v>
      </c>
    </row>
    <row r="412" spans="1:4" ht="13.5">
      <c r="A412" s="154">
        <v>13115</v>
      </c>
      <c r="B412" s="157" t="s">
        <v>878</v>
      </c>
      <c r="C412" s="155" t="s">
        <v>880</v>
      </c>
      <c r="D412" s="155" t="s">
        <v>14</v>
      </c>
    </row>
    <row r="413" spans="1:4" ht="13.5">
      <c r="A413" s="154">
        <v>13116</v>
      </c>
      <c r="B413" s="157" t="s">
        <v>824</v>
      </c>
      <c r="C413" s="155" t="s">
        <v>1631</v>
      </c>
      <c r="D413" s="155" t="s">
        <v>14</v>
      </c>
    </row>
    <row r="414" spans="1:4" ht="13.5">
      <c r="A414" s="154">
        <v>13117</v>
      </c>
      <c r="B414" s="155" t="s">
        <v>326</v>
      </c>
      <c r="C414" s="155" t="s">
        <v>319</v>
      </c>
      <c r="D414" s="155" t="s">
        <v>14</v>
      </c>
    </row>
    <row r="415" spans="1:4" ht="13.5">
      <c r="A415" s="154">
        <v>13118</v>
      </c>
      <c r="B415" s="157" t="s">
        <v>327</v>
      </c>
      <c r="C415" s="155" t="s">
        <v>319</v>
      </c>
      <c r="D415" s="155" t="s">
        <v>14</v>
      </c>
    </row>
    <row r="416" spans="1:4" ht="13.5">
      <c r="A416" s="154">
        <v>13119</v>
      </c>
      <c r="B416" s="157" t="s">
        <v>825</v>
      </c>
      <c r="C416" s="155" t="s">
        <v>1631</v>
      </c>
      <c r="D416" s="155" t="s">
        <v>14</v>
      </c>
    </row>
    <row r="417" spans="1:4" ht="13.5">
      <c r="A417" s="154">
        <v>13120</v>
      </c>
      <c r="B417" s="157" t="s">
        <v>826</v>
      </c>
      <c r="C417" s="155" t="s">
        <v>1631</v>
      </c>
      <c r="D417" s="155" t="s">
        <v>14</v>
      </c>
    </row>
    <row r="418" spans="1:4" ht="13.5">
      <c r="A418" s="154">
        <v>13121</v>
      </c>
      <c r="B418" s="157" t="s">
        <v>879</v>
      </c>
      <c r="C418" s="155" t="s">
        <v>880</v>
      </c>
      <c r="D418" s="155" t="s">
        <v>14</v>
      </c>
    </row>
    <row r="419" spans="1:4" ht="13.5">
      <c r="A419" s="154">
        <v>13122</v>
      </c>
      <c r="B419" s="157" t="s">
        <v>686</v>
      </c>
      <c r="C419" s="155" t="s">
        <v>696</v>
      </c>
      <c r="D419" s="155" t="s">
        <v>14</v>
      </c>
    </row>
    <row r="420" spans="1:4" ht="13.5">
      <c r="A420" s="154">
        <v>13123</v>
      </c>
      <c r="B420" s="157" t="s">
        <v>758</v>
      </c>
      <c r="C420" s="155" t="s">
        <v>700</v>
      </c>
      <c r="D420" s="155" t="s">
        <v>14</v>
      </c>
    </row>
    <row r="421" spans="1:4" ht="13.5">
      <c r="A421" s="154">
        <v>13124</v>
      </c>
      <c r="B421" s="157" t="s">
        <v>371</v>
      </c>
      <c r="C421" s="155" t="s">
        <v>1632</v>
      </c>
      <c r="D421" s="155" t="s">
        <v>24</v>
      </c>
    </row>
    <row r="422" spans="1:4" ht="13.5">
      <c r="A422" s="154">
        <v>13126</v>
      </c>
      <c r="B422" s="157" t="s">
        <v>880</v>
      </c>
      <c r="C422" s="155" t="s">
        <v>880</v>
      </c>
      <c r="D422" s="155" t="s">
        <v>14</v>
      </c>
    </row>
    <row r="423" spans="1:4" ht="13.5">
      <c r="A423" s="154">
        <v>13131</v>
      </c>
      <c r="B423" s="157" t="s">
        <v>881</v>
      </c>
      <c r="C423" s="155" t="s">
        <v>880</v>
      </c>
      <c r="D423" s="155" t="s">
        <v>14</v>
      </c>
    </row>
    <row r="424" spans="1:4" ht="13.5">
      <c r="A424" s="154">
        <v>13132</v>
      </c>
      <c r="B424" s="157" t="s">
        <v>882</v>
      </c>
      <c r="C424" s="155" t="s">
        <v>880</v>
      </c>
      <c r="D424" s="155" t="s">
        <v>14</v>
      </c>
    </row>
    <row r="425" spans="1:4" ht="13.5">
      <c r="A425" s="154">
        <v>13134</v>
      </c>
      <c r="B425" s="157" t="s">
        <v>687</v>
      </c>
      <c r="C425" s="155" t="s">
        <v>696</v>
      </c>
      <c r="D425" s="155" t="s">
        <v>14</v>
      </c>
    </row>
    <row r="426" spans="1:4" ht="13.5">
      <c r="A426" s="154">
        <v>13135</v>
      </c>
      <c r="B426" s="157" t="s">
        <v>883</v>
      </c>
      <c r="C426" s="155" t="s">
        <v>880</v>
      </c>
      <c r="D426" s="155" t="s">
        <v>14</v>
      </c>
    </row>
    <row r="427" spans="1:4" ht="13.5">
      <c r="A427" s="154">
        <v>13136</v>
      </c>
      <c r="B427" s="157" t="s">
        <v>372</v>
      </c>
      <c r="C427" s="155" t="s">
        <v>1632</v>
      </c>
      <c r="D427" s="155" t="s">
        <v>24</v>
      </c>
    </row>
    <row r="428" spans="1:4" ht="13.5">
      <c r="A428" s="154">
        <v>13137</v>
      </c>
      <c r="B428" s="155" t="s">
        <v>827</v>
      </c>
      <c r="C428" s="155" t="s">
        <v>1631</v>
      </c>
      <c r="D428" s="155" t="s">
        <v>14</v>
      </c>
    </row>
    <row r="429" spans="1:4" ht="13.5">
      <c r="A429" s="154">
        <v>13138</v>
      </c>
      <c r="B429" s="157" t="s">
        <v>828</v>
      </c>
      <c r="C429" s="155" t="s">
        <v>1631</v>
      </c>
      <c r="D429" s="155" t="s">
        <v>14</v>
      </c>
    </row>
    <row r="430" spans="1:4" ht="13.5">
      <c r="A430" s="154">
        <v>13139</v>
      </c>
      <c r="B430" s="157" t="s">
        <v>328</v>
      </c>
      <c r="C430" s="155" t="s">
        <v>319</v>
      </c>
      <c r="D430" s="155" t="s">
        <v>14</v>
      </c>
    </row>
    <row r="431" spans="1:4" ht="13.5">
      <c r="A431" s="154">
        <v>13140</v>
      </c>
      <c r="B431" s="157" t="s">
        <v>329</v>
      </c>
      <c r="C431" s="155" t="s">
        <v>319</v>
      </c>
      <c r="D431" s="155" t="s">
        <v>14</v>
      </c>
    </row>
    <row r="432" spans="1:4" ht="13.5">
      <c r="A432" s="154">
        <v>13141</v>
      </c>
      <c r="B432" s="157" t="s">
        <v>451</v>
      </c>
      <c r="C432" s="155" t="s">
        <v>446</v>
      </c>
      <c r="D432" s="155" t="s">
        <v>14</v>
      </c>
    </row>
    <row r="433" spans="1:4" ht="13.5">
      <c r="A433" s="154">
        <v>13142</v>
      </c>
      <c r="B433" s="157" t="s">
        <v>884</v>
      </c>
      <c r="C433" s="155" t="s">
        <v>880</v>
      </c>
      <c r="D433" s="155" t="s">
        <v>14</v>
      </c>
    </row>
    <row r="434" spans="1:4" ht="13.5">
      <c r="A434" s="154">
        <v>13144</v>
      </c>
      <c r="B434" s="157" t="s">
        <v>885</v>
      </c>
      <c r="C434" s="155" t="s">
        <v>880</v>
      </c>
      <c r="D434" s="155" t="s">
        <v>14</v>
      </c>
    </row>
    <row r="435" spans="1:4" ht="13.5">
      <c r="A435" s="154">
        <v>13145</v>
      </c>
      <c r="B435" s="157" t="s">
        <v>886</v>
      </c>
      <c r="C435" s="155" t="s">
        <v>880</v>
      </c>
      <c r="D435" s="155" t="s">
        <v>14</v>
      </c>
    </row>
    <row r="436" spans="1:4" ht="13.5">
      <c r="A436" s="154">
        <v>13147</v>
      </c>
      <c r="B436" s="157" t="s">
        <v>330</v>
      </c>
      <c r="C436" s="155" t="s">
        <v>319</v>
      </c>
      <c r="D436" s="155" t="s">
        <v>14</v>
      </c>
    </row>
    <row r="437" spans="1:4" ht="13.5">
      <c r="A437" s="154">
        <v>13152</v>
      </c>
      <c r="B437" s="157" t="s">
        <v>829</v>
      </c>
      <c r="C437" s="155" t="s">
        <v>1631</v>
      </c>
      <c r="D437" s="155" t="s">
        <v>14</v>
      </c>
    </row>
    <row r="438" spans="1:4" ht="13.5">
      <c r="A438" s="154">
        <v>13153</v>
      </c>
      <c r="B438" s="157" t="s">
        <v>830</v>
      </c>
      <c r="C438" s="155" t="s">
        <v>1631</v>
      </c>
      <c r="D438" s="155" t="s">
        <v>14</v>
      </c>
    </row>
    <row r="439" spans="1:4" ht="13.5">
      <c r="A439" s="154">
        <v>13155</v>
      </c>
      <c r="B439" s="157" t="s">
        <v>373</v>
      </c>
      <c r="C439" s="155" t="s">
        <v>1632</v>
      </c>
      <c r="D439" s="155" t="s">
        <v>24</v>
      </c>
    </row>
    <row r="440" spans="1:4" ht="13.5">
      <c r="A440" s="154">
        <v>13156</v>
      </c>
      <c r="B440" s="157" t="s">
        <v>331</v>
      </c>
      <c r="C440" s="155" t="s">
        <v>319</v>
      </c>
      <c r="D440" s="155" t="s">
        <v>14</v>
      </c>
    </row>
    <row r="441" spans="1:4" ht="13.5">
      <c r="A441" s="154">
        <v>13157</v>
      </c>
      <c r="B441" s="157" t="s">
        <v>759</v>
      </c>
      <c r="C441" s="155" t="s">
        <v>700</v>
      </c>
      <c r="D441" s="155" t="s">
        <v>14</v>
      </c>
    </row>
    <row r="442" spans="1:4" ht="13.5">
      <c r="A442" s="154">
        <v>13158</v>
      </c>
      <c r="B442" s="157" t="s">
        <v>452</v>
      </c>
      <c r="C442" s="155" t="s">
        <v>446</v>
      </c>
      <c r="D442" s="155" t="s">
        <v>14</v>
      </c>
    </row>
    <row r="443" spans="1:4" ht="13.5">
      <c r="A443" s="154">
        <v>13159</v>
      </c>
      <c r="B443" s="157" t="s">
        <v>831</v>
      </c>
      <c r="C443" s="155" t="s">
        <v>1631</v>
      </c>
      <c r="D443" s="155" t="s">
        <v>14</v>
      </c>
    </row>
    <row r="444" spans="1:4" ht="13.5">
      <c r="A444" s="154">
        <v>13160</v>
      </c>
      <c r="B444" s="157" t="s">
        <v>332</v>
      </c>
      <c r="C444" s="155" t="s">
        <v>319</v>
      </c>
      <c r="D444" s="155" t="s">
        <v>14</v>
      </c>
    </row>
    <row r="445" spans="1:4" ht="13.5">
      <c r="A445" s="154">
        <v>13162</v>
      </c>
      <c r="B445" s="157" t="s">
        <v>760</v>
      </c>
      <c r="C445" s="155" t="s">
        <v>700</v>
      </c>
      <c r="D445" s="155" t="s">
        <v>14</v>
      </c>
    </row>
    <row r="446" spans="1:4" ht="13.5">
      <c r="A446" s="154">
        <v>13163</v>
      </c>
      <c r="B446" s="157" t="s">
        <v>688</v>
      </c>
      <c r="C446" s="155" t="s">
        <v>696</v>
      </c>
      <c r="D446" s="155" t="s">
        <v>14</v>
      </c>
    </row>
    <row r="447" spans="1:4" ht="13.5">
      <c r="A447" s="154">
        <v>13164</v>
      </c>
      <c r="B447" s="157" t="s">
        <v>832</v>
      </c>
      <c r="C447" s="155" t="s">
        <v>1631</v>
      </c>
      <c r="D447" s="155" t="s">
        <v>14</v>
      </c>
    </row>
    <row r="448" spans="1:4" ht="13.5">
      <c r="A448" s="154">
        <v>13166</v>
      </c>
      <c r="B448" s="157" t="s">
        <v>333</v>
      </c>
      <c r="C448" s="155" t="s">
        <v>319</v>
      </c>
      <c r="D448" s="155" t="s">
        <v>14</v>
      </c>
    </row>
    <row r="449" spans="1:4" ht="13.5">
      <c r="A449" s="154">
        <v>13167</v>
      </c>
      <c r="B449" s="157" t="s">
        <v>887</v>
      </c>
      <c r="C449" s="155" t="s">
        <v>880</v>
      </c>
      <c r="D449" s="155" t="s">
        <v>14</v>
      </c>
    </row>
    <row r="450" spans="1:4" ht="13.5">
      <c r="A450" s="154">
        <v>13201</v>
      </c>
      <c r="B450" s="157" t="s">
        <v>14</v>
      </c>
      <c r="C450" s="155" t="s">
        <v>1631</v>
      </c>
      <c r="D450" s="155" t="s">
        <v>14</v>
      </c>
    </row>
    <row r="451" spans="1:4" ht="13.5">
      <c r="A451" s="154">
        <v>13202</v>
      </c>
      <c r="B451" s="155" t="s">
        <v>14</v>
      </c>
      <c r="C451" s="155" t="s">
        <v>1631</v>
      </c>
      <c r="D451" s="155" t="s">
        <v>14</v>
      </c>
    </row>
    <row r="452" spans="1:4" ht="13.5">
      <c r="A452" s="154">
        <v>13203</v>
      </c>
      <c r="B452" s="157" t="s">
        <v>14</v>
      </c>
      <c r="C452" s="155" t="s">
        <v>1631</v>
      </c>
      <c r="D452" s="155" t="s">
        <v>14</v>
      </c>
    </row>
    <row r="453" spans="1:4" ht="13.5">
      <c r="A453" s="154">
        <v>13204</v>
      </c>
      <c r="B453" s="157" t="s">
        <v>14</v>
      </c>
      <c r="C453" s="155" t="s">
        <v>1631</v>
      </c>
      <c r="D453" s="155" t="s">
        <v>14</v>
      </c>
    </row>
    <row r="454" spans="1:4" ht="13.5">
      <c r="A454" s="154">
        <v>13205</v>
      </c>
      <c r="B454" s="157" t="s">
        <v>14</v>
      </c>
      <c r="C454" s="155" t="s">
        <v>1631</v>
      </c>
      <c r="D454" s="155" t="s">
        <v>14</v>
      </c>
    </row>
    <row r="455" spans="1:4" ht="13.5">
      <c r="A455" s="154">
        <v>13206</v>
      </c>
      <c r="B455" s="157" t="s">
        <v>14</v>
      </c>
      <c r="C455" s="155" t="s">
        <v>1631</v>
      </c>
      <c r="D455" s="155" t="s">
        <v>14</v>
      </c>
    </row>
    <row r="456" spans="1:4" ht="13.5">
      <c r="A456" s="154">
        <v>13207</v>
      </c>
      <c r="B456" s="157" t="s">
        <v>14</v>
      </c>
      <c r="C456" s="155" t="s">
        <v>1631</v>
      </c>
      <c r="D456" s="155" t="s">
        <v>14</v>
      </c>
    </row>
    <row r="457" spans="1:4" ht="13.5">
      <c r="A457" s="154">
        <v>13208</v>
      </c>
      <c r="B457" s="157" t="s">
        <v>14</v>
      </c>
      <c r="C457" s="155" t="s">
        <v>1631</v>
      </c>
      <c r="D457" s="155" t="s">
        <v>14</v>
      </c>
    </row>
    <row r="458" spans="1:4" ht="13.5">
      <c r="A458" s="154">
        <v>13209</v>
      </c>
      <c r="B458" s="157" t="s">
        <v>14</v>
      </c>
      <c r="C458" s="155" t="s">
        <v>1631</v>
      </c>
      <c r="D458" s="155" t="s">
        <v>14</v>
      </c>
    </row>
    <row r="459" spans="1:4" ht="13.5">
      <c r="A459" s="154">
        <v>13210</v>
      </c>
      <c r="B459" s="157" t="s">
        <v>14</v>
      </c>
      <c r="C459" s="155" t="s">
        <v>1631</v>
      </c>
      <c r="D459" s="155" t="s">
        <v>14</v>
      </c>
    </row>
    <row r="460" spans="1:4" ht="13.5">
      <c r="A460" s="154">
        <v>13211</v>
      </c>
      <c r="B460" s="157" t="s">
        <v>14</v>
      </c>
      <c r="C460" s="155" t="s">
        <v>1631</v>
      </c>
      <c r="D460" s="155" t="s">
        <v>14</v>
      </c>
    </row>
    <row r="461" spans="1:4" ht="13.5">
      <c r="A461" s="154">
        <v>13212</v>
      </c>
      <c r="B461" s="157" t="s">
        <v>14</v>
      </c>
      <c r="C461" s="155" t="s">
        <v>1631</v>
      </c>
      <c r="D461" s="155" t="s">
        <v>14</v>
      </c>
    </row>
    <row r="462" spans="1:4" ht="13.5">
      <c r="A462" s="154">
        <v>13214</v>
      </c>
      <c r="B462" s="157" t="s">
        <v>14</v>
      </c>
      <c r="C462" s="155" t="s">
        <v>1631</v>
      </c>
      <c r="D462" s="155" t="s">
        <v>14</v>
      </c>
    </row>
    <row r="463" spans="1:4" ht="13.5">
      <c r="A463" s="154">
        <v>13215</v>
      </c>
      <c r="B463" s="157" t="s">
        <v>14</v>
      </c>
      <c r="C463" s="155" t="s">
        <v>1631</v>
      </c>
      <c r="D463" s="155" t="s">
        <v>14</v>
      </c>
    </row>
    <row r="464" spans="1:4" ht="13.5">
      <c r="A464" s="154">
        <v>13217</v>
      </c>
      <c r="B464" s="157" t="s">
        <v>14</v>
      </c>
      <c r="C464" s="155" t="s">
        <v>1631</v>
      </c>
      <c r="D464" s="155" t="s">
        <v>14</v>
      </c>
    </row>
    <row r="465" spans="1:4" ht="13.5">
      <c r="A465" s="154">
        <v>13218</v>
      </c>
      <c r="B465" s="157" t="s">
        <v>14</v>
      </c>
      <c r="C465" s="155" t="s">
        <v>1631</v>
      </c>
      <c r="D465" s="155" t="s">
        <v>14</v>
      </c>
    </row>
    <row r="466" spans="1:4" ht="13.5">
      <c r="A466" s="154">
        <v>13219</v>
      </c>
      <c r="B466" s="157" t="s">
        <v>14</v>
      </c>
      <c r="C466" s="155" t="s">
        <v>1631</v>
      </c>
      <c r="D466" s="155" t="s">
        <v>14</v>
      </c>
    </row>
    <row r="467" spans="1:4" ht="13.5">
      <c r="A467" s="154">
        <v>13220</v>
      </c>
      <c r="B467" s="157" t="s">
        <v>14</v>
      </c>
      <c r="C467" s="155" t="s">
        <v>1631</v>
      </c>
      <c r="D467" s="155" t="s">
        <v>14</v>
      </c>
    </row>
    <row r="468" spans="1:4" ht="13.5">
      <c r="A468" s="154">
        <v>13221</v>
      </c>
      <c r="B468" s="157" t="s">
        <v>14</v>
      </c>
      <c r="C468" s="155" t="s">
        <v>1631</v>
      </c>
      <c r="D468" s="155" t="s">
        <v>14</v>
      </c>
    </row>
    <row r="469" spans="1:4" ht="13.5">
      <c r="A469" s="154">
        <v>13224</v>
      </c>
      <c r="B469" s="157" t="s">
        <v>14</v>
      </c>
      <c r="C469" s="155" t="s">
        <v>1631</v>
      </c>
      <c r="D469" s="155" t="s">
        <v>14</v>
      </c>
    </row>
    <row r="470" spans="1:4" ht="13.5">
      <c r="A470" s="154">
        <v>13225</v>
      </c>
      <c r="B470" s="157" t="s">
        <v>14</v>
      </c>
      <c r="C470" s="155" t="s">
        <v>1631</v>
      </c>
      <c r="D470" s="155" t="s">
        <v>14</v>
      </c>
    </row>
    <row r="471" spans="1:4" ht="13.5">
      <c r="A471" s="154">
        <v>13235</v>
      </c>
      <c r="B471" s="157" t="s">
        <v>14</v>
      </c>
      <c r="C471" s="155" t="s">
        <v>1631</v>
      </c>
      <c r="D471" s="155" t="s">
        <v>14</v>
      </c>
    </row>
    <row r="472" spans="1:4" ht="13.5">
      <c r="A472" s="154">
        <v>13244</v>
      </c>
      <c r="B472" s="157" t="s">
        <v>14</v>
      </c>
      <c r="C472" s="155" t="s">
        <v>1631</v>
      </c>
      <c r="D472" s="155" t="s">
        <v>14</v>
      </c>
    </row>
    <row r="473" spans="1:4" ht="13.5">
      <c r="A473" s="154">
        <v>13250</v>
      </c>
      <c r="B473" s="157" t="s">
        <v>14</v>
      </c>
      <c r="C473" s="155" t="s">
        <v>1631</v>
      </c>
      <c r="D473" s="155" t="s">
        <v>14</v>
      </c>
    </row>
    <row r="474" spans="1:4" ht="13.5">
      <c r="A474" s="154">
        <v>13251</v>
      </c>
      <c r="B474" s="157" t="s">
        <v>14</v>
      </c>
      <c r="C474" s="155" t="s">
        <v>1631</v>
      </c>
      <c r="D474" s="155" t="s">
        <v>14</v>
      </c>
    </row>
    <row r="475" spans="1:4" ht="13.5">
      <c r="A475" s="154">
        <v>13252</v>
      </c>
      <c r="B475" s="157" t="s">
        <v>14</v>
      </c>
      <c r="C475" s="155" t="s">
        <v>1631</v>
      </c>
      <c r="D475" s="155" t="s">
        <v>14</v>
      </c>
    </row>
    <row r="476" spans="1:4" ht="13.5">
      <c r="A476" s="154">
        <v>13261</v>
      </c>
      <c r="B476" s="157" t="s">
        <v>14</v>
      </c>
      <c r="C476" s="155" t="s">
        <v>1631</v>
      </c>
      <c r="D476" s="155" t="s">
        <v>14</v>
      </c>
    </row>
    <row r="477" spans="1:4" ht="13.5">
      <c r="A477" s="154">
        <v>13290</v>
      </c>
      <c r="B477" s="157" t="s">
        <v>14</v>
      </c>
      <c r="C477" s="155" t="s">
        <v>1631</v>
      </c>
      <c r="D477" s="155" t="s">
        <v>14</v>
      </c>
    </row>
    <row r="478" spans="1:4" ht="13.5">
      <c r="A478" s="154">
        <v>13301</v>
      </c>
      <c r="B478" s="157" t="s">
        <v>761</v>
      </c>
      <c r="C478" s="155" t="s">
        <v>700</v>
      </c>
      <c r="D478" s="155" t="s">
        <v>14</v>
      </c>
    </row>
    <row r="479" spans="1:4" ht="13.5">
      <c r="A479" s="154">
        <v>13302</v>
      </c>
      <c r="B479" s="157" t="s">
        <v>888</v>
      </c>
      <c r="C479" s="155" t="s">
        <v>880</v>
      </c>
      <c r="D479" s="155" t="s">
        <v>14</v>
      </c>
    </row>
    <row r="480" spans="1:4" ht="13.5">
      <c r="A480" s="154">
        <v>13303</v>
      </c>
      <c r="B480" s="157" t="s">
        <v>762</v>
      </c>
      <c r="C480" s="155" t="s">
        <v>700</v>
      </c>
      <c r="D480" s="155" t="s">
        <v>14</v>
      </c>
    </row>
    <row r="481" spans="1:4" ht="13.5">
      <c r="A481" s="154">
        <v>13304</v>
      </c>
      <c r="B481" s="157" t="s">
        <v>763</v>
      </c>
      <c r="C481" s="155" t="s">
        <v>700</v>
      </c>
      <c r="D481" s="155" t="s">
        <v>14</v>
      </c>
    </row>
    <row r="482" spans="1:4" ht="13.5">
      <c r="A482" s="154">
        <v>13305</v>
      </c>
      <c r="B482" s="157" t="s">
        <v>637</v>
      </c>
      <c r="C482" s="155" t="s">
        <v>514</v>
      </c>
      <c r="D482" s="155" t="s">
        <v>14</v>
      </c>
    </row>
    <row r="483" spans="1:4" ht="13.5">
      <c r="A483" s="154">
        <v>13308</v>
      </c>
      <c r="B483" s="157" t="s">
        <v>764</v>
      </c>
      <c r="C483" s="155" t="s">
        <v>700</v>
      </c>
      <c r="D483" s="155" t="s">
        <v>14</v>
      </c>
    </row>
    <row r="484" spans="1:4" ht="13.5">
      <c r="A484" s="154">
        <v>13309</v>
      </c>
      <c r="B484" s="157" t="s">
        <v>765</v>
      </c>
      <c r="C484" s="155" t="s">
        <v>700</v>
      </c>
      <c r="D484" s="155" t="s">
        <v>14</v>
      </c>
    </row>
    <row r="485" spans="1:4" ht="13.5">
      <c r="A485" s="154">
        <v>13310</v>
      </c>
      <c r="B485" s="157" t="s">
        <v>689</v>
      </c>
      <c r="C485" s="155" t="s">
        <v>696</v>
      </c>
      <c r="D485" s="155" t="s">
        <v>14</v>
      </c>
    </row>
    <row r="486" spans="1:4" ht="13.5">
      <c r="A486" s="154">
        <v>13312</v>
      </c>
      <c r="B486" s="157" t="s">
        <v>638</v>
      </c>
      <c r="C486" s="155" t="s">
        <v>514</v>
      </c>
      <c r="D486" s="155" t="s">
        <v>26</v>
      </c>
    </row>
    <row r="487" spans="1:4" ht="13.5">
      <c r="A487" s="154">
        <v>13313</v>
      </c>
      <c r="B487" s="157" t="s">
        <v>766</v>
      </c>
      <c r="C487" s="155" t="s">
        <v>700</v>
      </c>
      <c r="D487" s="155" t="s">
        <v>14</v>
      </c>
    </row>
    <row r="488" spans="1:4" ht="13.5">
      <c r="A488" s="154">
        <v>13314</v>
      </c>
      <c r="B488" s="157" t="s">
        <v>690</v>
      </c>
      <c r="C488" s="155" t="s">
        <v>696</v>
      </c>
      <c r="D488" s="155" t="s">
        <v>14</v>
      </c>
    </row>
    <row r="489" spans="1:4" ht="13.5">
      <c r="A489" s="154">
        <v>13315</v>
      </c>
      <c r="B489" s="157" t="s">
        <v>896</v>
      </c>
      <c r="C489" s="155" t="s">
        <v>1628</v>
      </c>
      <c r="D489" s="155" t="s">
        <v>24</v>
      </c>
    </row>
    <row r="490" spans="1:4" ht="13.5">
      <c r="A490" s="154">
        <v>13316</v>
      </c>
      <c r="B490" s="157" t="s">
        <v>767</v>
      </c>
      <c r="C490" s="155" t="s">
        <v>700</v>
      </c>
      <c r="D490" s="155" t="s">
        <v>14</v>
      </c>
    </row>
    <row r="491" spans="1:4" ht="13.5">
      <c r="A491" s="154">
        <v>13317</v>
      </c>
      <c r="B491" s="157" t="s">
        <v>734</v>
      </c>
      <c r="C491" s="155" t="s">
        <v>1115</v>
      </c>
      <c r="D491" s="155" t="s">
        <v>29</v>
      </c>
    </row>
    <row r="492" spans="1:4" ht="13.5">
      <c r="A492" s="154">
        <v>13318</v>
      </c>
      <c r="B492" s="157" t="s">
        <v>768</v>
      </c>
      <c r="C492" s="155" t="s">
        <v>700</v>
      </c>
      <c r="D492" s="155" t="s">
        <v>14</v>
      </c>
    </row>
    <row r="493" spans="1:4" ht="13.5">
      <c r="A493" s="154">
        <v>13319</v>
      </c>
      <c r="B493" s="157" t="s">
        <v>769</v>
      </c>
      <c r="C493" s="155" t="s">
        <v>700</v>
      </c>
      <c r="D493" s="155" t="s">
        <v>14</v>
      </c>
    </row>
    <row r="494" spans="1:4" ht="13.5">
      <c r="A494" s="154">
        <v>13320</v>
      </c>
      <c r="B494" s="157" t="s">
        <v>897</v>
      </c>
      <c r="C494" s="155" t="s">
        <v>1628</v>
      </c>
      <c r="D494" s="155" t="s">
        <v>24</v>
      </c>
    </row>
    <row r="495" spans="1:4" ht="13.5">
      <c r="A495" s="154">
        <v>13321</v>
      </c>
      <c r="B495" s="157" t="s">
        <v>770</v>
      </c>
      <c r="C495" s="155" t="s">
        <v>700</v>
      </c>
      <c r="D495" s="155" t="s">
        <v>14</v>
      </c>
    </row>
    <row r="496" spans="1:4" ht="13.5">
      <c r="A496" s="154">
        <v>13322</v>
      </c>
      <c r="B496" s="157" t="s">
        <v>771</v>
      </c>
      <c r="C496" s="155" t="s">
        <v>700</v>
      </c>
      <c r="D496" s="155" t="s">
        <v>14</v>
      </c>
    </row>
    <row r="497" spans="1:4" ht="13.5">
      <c r="A497" s="154">
        <v>13323</v>
      </c>
      <c r="B497" s="157" t="s">
        <v>772</v>
      </c>
      <c r="C497" s="155" t="s">
        <v>700</v>
      </c>
      <c r="D497" s="155" t="s">
        <v>14</v>
      </c>
    </row>
    <row r="498" spans="1:4" ht="13.5">
      <c r="A498" s="154">
        <v>13324</v>
      </c>
      <c r="B498" s="157" t="s">
        <v>581</v>
      </c>
      <c r="C498" s="155" t="s">
        <v>585</v>
      </c>
      <c r="D498" s="155" t="s">
        <v>14</v>
      </c>
    </row>
    <row r="499" spans="1:4" ht="13.5">
      <c r="A499" s="154">
        <v>13325</v>
      </c>
      <c r="B499" s="157" t="s">
        <v>639</v>
      </c>
      <c r="C499" s="155" t="s">
        <v>514</v>
      </c>
      <c r="D499" s="155" t="s">
        <v>26</v>
      </c>
    </row>
    <row r="500" spans="1:4" ht="13.5">
      <c r="A500" s="154">
        <v>13326</v>
      </c>
      <c r="B500" s="157" t="s">
        <v>898</v>
      </c>
      <c r="C500" s="155" t="s">
        <v>1628</v>
      </c>
      <c r="D500" s="155" t="s">
        <v>24</v>
      </c>
    </row>
    <row r="501" spans="1:4" ht="13.5">
      <c r="A501" s="154">
        <v>13327</v>
      </c>
      <c r="B501" s="157" t="s">
        <v>640</v>
      </c>
      <c r="C501" s="155" t="s">
        <v>514</v>
      </c>
      <c r="D501" s="155" t="s">
        <v>26</v>
      </c>
    </row>
    <row r="502" spans="1:4" ht="13.5">
      <c r="A502" s="154">
        <v>13328</v>
      </c>
      <c r="B502" s="157" t="s">
        <v>773</v>
      </c>
      <c r="C502" s="155" t="s">
        <v>700</v>
      </c>
      <c r="D502" s="155" t="s">
        <v>14</v>
      </c>
    </row>
    <row r="503" spans="1:4" ht="13.5">
      <c r="A503" s="154">
        <v>13329</v>
      </c>
      <c r="B503" s="157" t="s">
        <v>582</v>
      </c>
      <c r="C503" s="155" t="s">
        <v>585</v>
      </c>
      <c r="D503" s="155" t="s">
        <v>14</v>
      </c>
    </row>
    <row r="504" spans="1:4" ht="13.5">
      <c r="A504" s="154">
        <v>13331</v>
      </c>
      <c r="B504" s="157" t="s">
        <v>583</v>
      </c>
      <c r="C504" s="155" t="s">
        <v>585</v>
      </c>
      <c r="D504" s="155" t="s">
        <v>14</v>
      </c>
    </row>
    <row r="505" spans="1:4" ht="13.5">
      <c r="A505" s="154">
        <v>13332</v>
      </c>
      <c r="B505" s="157" t="s">
        <v>691</v>
      </c>
      <c r="C505" s="155" t="s">
        <v>1632</v>
      </c>
      <c r="D505" s="155" t="s">
        <v>14</v>
      </c>
    </row>
    <row r="506" spans="1:4" ht="13.5">
      <c r="A506" s="154">
        <v>13333</v>
      </c>
      <c r="B506" s="157" t="s">
        <v>899</v>
      </c>
      <c r="C506" s="155" t="s">
        <v>1628</v>
      </c>
      <c r="D506" s="155" t="s">
        <v>24</v>
      </c>
    </row>
    <row r="507" spans="1:4" ht="13.5">
      <c r="A507" s="154">
        <v>13334</v>
      </c>
      <c r="B507" s="157" t="s">
        <v>692</v>
      </c>
      <c r="C507" s="155" t="s">
        <v>696</v>
      </c>
      <c r="D507" s="155" t="s">
        <v>14</v>
      </c>
    </row>
    <row r="508" spans="1:4" ht="13.5">
      <c r="A508" s="154">
        <v>13335</v>
      </c>
      <c r="B508" s="157" t="s">
        <v>900</v>
      </c>
      <c r="C508" s="155" t="s">
        <v>1628</v>
      </c>
      <c r="D508" s="155" t="s">
        <v>24</v>
      </c>
    </row>
    <row r="509" spans="1:4" ht="13.5">
      <c r="A509" s="154">
        <v>13337</v>
      </c>
      <c r="B509" s="157" t="s">
        <v>901</v>
      </c>
      <c r="C509" s="155" t="s">
        <v>1628</v>
      </c>
      <c r="D509" s="155" t="s">
        <v>24</v>
      </c>
    </row>
    <row r="510" spans="1:4" ht="13.5">
      <c r="A510" s="154">
        <v>13338</v>
      </c>
      <c r="B510" s="157" t="s">
        <v>774</v>
      </c>
      <c r="C510" s="155" t="s">
        <v>700</v>
      </c>
      <c r="D510" s="155" t="s">
        <v>14</v>
      </c>
    </row>
    <row r="511" spans="1:4" ht="13.5">
      <c r="A511" s="154">
        <v>13339</v>
      </c>
      <c r="B511" s="157" t="s">
        <v>735</v>
      </c>
      <c r="C511" s="155" t="s">
        <v>1115</v>
      </c>
      <c r="D511" s="155" t="s">
        <v>29</v>
      </c>
    </row>
    <row r="512" spans="1:4" ht="13.5">
      <c r="A512" s="154">
        <v>13340</v>
      </c>
      <c r="B512" s="157" t="s">
        <v>584</v>
      </c>
      <c r="C512" s="155" t="s">
        <v>585</v>
      </c>
      <c r="D512" s="155" t="s">
        <v>14</v>
      </c>
    </row>
    <row r="513" spans="1:4" ht="13.5">
      <c r="A513" s="154">
        <v>13341</v>
      </c>
      <c r="B513" s="157" t="s">
        <v>775</v>
      </c>
      <c r="C513" s="155" t="s">
        <v>700</v>
      </c>
      <c r="D513" s="155" t="s">
        <v>14</v>
      </c>
    </row>
    <row r="514" spans="1:4" ht="13.5">
      <c r="A514" s="154">
        <v>13342</v>
      </c>
      <c r="B514" s="157" t="s">
        <v>902</v>
      </c>
      <c r="C514" s="155" t="s">
        <v>1628</v>
      </c>
      <c r="D514" s="155" t="s">
        <v>24</v>
      </c>
    </row>
    <row r="515" spans="1:4" ht="13.5">
      <c r="A515" s="154">
        <v>13343</v>
      </c>
      <c r="B515" s="157" t="s">
        <v>641</v>
      </c>
      <c r="C515" s="155" t="s">
        <v>514</v>
      </c>
      <c r="D515" s="155" t="s">
        <v>26</v>
      </c>
    </row>
    <row r="516" spans="1:4" ht="13.5">
      <c r="A516" s="154">
        <v>13345</v>
      </c>
      <c r="B516" s="157" t="s">
        <v>642</v>
      </c>
      <c r="C516" s="155" t="s">
        <v>514</v>
      </c>
      <c r="D516" s="155" t="s">
        <v>26</v>
      </c>
    </row>
    <row r="517" spans="1:4" ht="13.5">
      <c r="A517" s="154">
        <v>13346</v>
      </c>
      <c r="B517" s="155" t="s">
        <v>693</v>
      </c>
      <c r="C517" s="155" t="s">
        <v>696</v>
      </c>
      <c r="D517" s="155" t="s">
        <v>14</v>
      </c>
    </row>
    <row r="518" spans="1:4" ht="13.5">
      <c r="A518" s="154">
        <v>13348</v>
      </c>
      <c r="B518" s="155" t="s">
        <v>903</v>
      </c>
      <c r="C518" s="155" t="s">
        <v>1628</v>
      </c>
      <c r="D518" s="155" t="s">
        <v>24</v>
      </c>
    </row>
    <row r="519" spans="1:4" ht="13.5">
      <c r="A519" s="154">
        <v>13350</v>
      </c>
      <c r="B519" s="155" t="s">
        <v>585</v>
      </c>
      <c r="C519" s="155" t="s">
        <v>585</v>
      </c>
      <c r="D519" s="155" t="s">
        <v>14</v>
      </c>
    </row>
    <row r="520" spans="1:4" ht="13.5">
      <c r="A520" s="154">
        <v>13352</v>
      </c>
      <c r="B520" s="155" t="s">
        <v>776</v>
      </c>
      <c r="C520" s="155" t="s">
        <v>700</v>
      </c>
      <c r="D520" s="155" t="s">
        <v>14</v>
      </c>
    </row>
    <row r="521" spans="1:4" ht="13.5">
      <c r="A521" s="154">
        <v>13353</v>
      </c>
      <c r="B521" s="155" t="s">
        <v>578</v>
      </c>
      <c r="C521" s="155" t="s">
        <v>693</v>
      </c>
      <c r="D521" s="155" t="s">
        <v>26</v>
      </c>
    </row>
    <row r="522" spans="1:4" ht="13.5">
      <c r="A522" s="154">
        <v>13354</v>
      </c>
      <c r="B522" s="155" t="s">
        <v>777</v>
      </c>
      <c r="C522" s="155" t="s">
        <v>700</v>
      </c>
      <c r="D522" s="155" t="s">
        <v>14</v>
      </c>
    </row>
    <row r="523" spans="1:4" ht="13.5">
      <c r="A523" s="154">
        <v>13355</v>
      </c>
      <c r="B523" s="155" t="s">
        <v>694</v>
      </c>
      <c r="C523" s="155" t="s">
        <v>696</v>
      </c>
      <c r="D523" s="155" t="s">
        <v>14</v>
      </c>
    </row>
    <row r="524" spans="1:4" ht="13.5">
      <c r="A524" s="154">
        <v>13357</v>
      </c>
      <c r="B524" s="155" t="s">
        <v>586</v>
      </c>
      <c r="C524" s="155" t="s">
        <v>585</v>
      </c>
      <c r="D524" s="155" t="s">
        <v>14</v>
      </c>
    </row>
    <row r="525" spans="1:4" ht="13.5">
      <c r="A525" s="154">
        <v>13360</v>
      </c>
      <c r="B525" s="155" t="s">
        <v>579</v>
      </c>
      <c r="C525" s="155" t="s">
        <v>693</v>
      </c>
      <c r="D525" s="155" t="s">
        <v>26</v>
      </c>
    </row>
    <row r="526" spans="1:4" ht="13.5">
      <c r="A526" s="154">
        <v>13361</v>
      </c>
      <c r="B526" s="155" t="s">
        <v>587</v>
      </c>
      <c r="C526" s="155" t="s">
        <v>585</v>
      </c>
      <c r="D526" s="155" t="s">
        <v>14</v>
      </c>
    </row>
    <row r="527" spans="1:4" ht="13.5">
      <c r="A527" s="154">
        <v>13362</v>
      </c>
      <c r="B527" s="155" t="s">
        <v>778</v>
      </c>
      <c r="C527" s="155" t="s">
        <v>700</v>
      </c>
      <c r="D527" s="155" t="s">
        <v>14</v>
      </c>
    </row>
    <row r="528" spans="1:4" ht="13.5">
      <c r="A528" s="154">
        <v>13363</v>
      </c>
      <c r="B528" s="155" t="s">
        <v>779</v>
      </c>
      <c r="C528" s="155" t="s">
        <v>700</v>
      </c>
      <c r="D528" s="155" t="s">
        <v>14</v>
      </c>
    </row>
    <row r="529" spans="1:4" ht="13.5">
      <c r="A529" s="154">
        <v>13364</v>
      </c>
      <c r="B529" s="155" t="s">
        <v>695</v>
      </c>
      <c r="C529" s="155" t="s">
        <v>696</v>
      </c>
      <c r="D529" s="155" t="s">
        <v>14</v>
      </c>
    </row>
    <row r="530" spans="1:4" ht="13.5">
      <c r="A530" s="154">
        <v>13365</v>
      </c>
      <c r="B530" s="155" t="s">
        <v>588</v>
      </c>
      <c r="C530" s="155" t="s">
        <v>585</v>
      </c>
      <c r="D530" s="155" t="s">
        <v>14</v>
      </c>
    </row>
    <row r="531" spans="1:4" ht="13.5">
      <c r="A531" s="154">
        <v>13367</v>
      </c>
      <c r="B531" s="155" t="s">
        <v>643</v>
      </c>
      <c r="C531" s="155" t="s">
        <v>514</v>
      </c>
      <c r="D531" s="155" t="s">
        <v>26</v>
      </c>
    </row>
    <row r="532" spans="1:4" ht="13.5">
      <c r="A532" s="154">
        <v>13368</v>
      </c>
      <c r="B532" s="155" t="s">
        <v>644</v>
      </c>
      <c r="C532" s="155" t="s">
        <v>514</v>
      </c>
      <c r="D532" s="155" t="s">
        <v>26</v>
      </c>
    </row>
    <row r="533" spans="1:4" ht="13.5">
      <c r="A533" s="154">
        <v>13401</v>
      </c>
      <c r="B533" s="155" t="s">
        <v>780</v>
      </c>
      <c r="C533" s="155" t="s">
        <v>700</v>
      </c>
      <c r="D533" s="155" t="s">
        <v>14</v>
      </c>
    </row>
    <row r="534" spans="1:4" ht="13.5">
      <c r="A534" s="154">
        <v>13402</v>
      </c>
      <c r="B534" s="155" t="s">
        <v>696</v>
      </c>
      <c r="C534" s="155" t="s">
        <v>696</v>
      </c>
      <c r="D534" s="155" t="s">
        <v>14</v>
      </c>
    </row>
    <row r="535" spans="1:4" ht="13.5">
      <c r="A535" s="154">
        <v>13403</v>
      </c>
      <c r="B535" s="155" t="s">
        <v>781</v>
      </c>
      <c r="C535" s="155" t="s">
        <v>700</v>
      </c>
      <c r="D535" s="155" t="s">
        <v>14</v>
      </c>
    </row>
    <row r="536" spans="1:4" ht="13.5">
      <c r="A536" s="154">
        <v>13404</v>
      </c>
      <c r="B536" s="155" t="s">
        <v>645</v>
      </c>
      <c r="C536" s="155" t="s">
        <v>514</v>
      </c>
      <c r="D536" s="155" t="s">
        <v>26</v>
      </c>
    </row>
    <row r="537" spans="1:4" ht="13.5">
      <c r="A537" s="154">
        <v>13406</v>
      </c>
      <c r="B537" s="155" t="s">
        <v>589</v>
      </c>
      <c r="C537" s="155" t="s">
        <v>585</v>
      </c>
      <c r="D537" s="155" t="s">
        <v>14</v>
      </c>
    </row>
    <row r="538" spans="1:4" ht="13.5">
      <c r="A538" s="154">
        <v>13407</v>
      </c>
      <c r="B538" s="155" t="s">
        <v>590</v>
      </c>
      <c r="C538" s="155" t="s">
        <v>585</v>
      </c>
      <c r="D538" s="155" t="s">
        <v>14</v>
      </c>
    </row>
    <row r="539" spans="1:4" ht="13.5">
      <c r="A539" s="154">
        <v>13408</v>
      </c>
      <c r="B539" s="155" t="s">
        <v>697</v>
      </c>
      <c r="C539" s="155" t="s">
        <v>696</v>
      </c>
      <c r="D539" s="155" t="s">
        <v>14</v>
      </c>
    </row>
    <row r="540" spans="1:4" ht="13.5">
      <c r="A540" s="154">
        <v>13409</v>
      </c>
      <c r="B540" s="155" t="s">
        <v>698</v>
      </c>
      <c r="C540" s="155" t="s">
        <v>696</v>
      </c>
      <c r="D540" s="155" t="s">
        <v>14</v>
      </c>
    </row>
    <row r="541" spans="1:4" ht="13.5">
      <c r="A541" s="154">
        <v>13410</v>
      </c>
      <c r="B541" s="155" t="s">
        <v>736</v>
      </c>
      <c r="C541" s="155" t="s">
        <v>1115</v>
      </c>
      <c r="D541" s="155" t="s">
        <v>29</v>
      </c>
    </row>
    <row r="542" spans="1:4" ht="13.5">
      <c r="A542" s="154">
        <v>13411</v>
      </c>
      <c r="B542" s="155" t="s">
        <v>374</v>
      </c>
      <c r="C542" s="155" t="s">
        <v>1632</v>
      </c>
      <c r="D542" s="155" t="s">
        <v>24</v>
      </c>
    </row>
    <row r="543" spans="1:4" ht="13.5">
      <c r="A543" s="154">
        <v>13413</v>
      </c>
      <c r="B543" s="155" t="s">
        <v>782</v>
      </c>
      <c r="C543" s="155" t="s">
        <v>700</v>
      </c>
      <c r="D543" s="155" t="s">
        <v>14</v>
      </c>
    </row>
    <row r="544" spans="1:4" ht="13.5">
      <c r="A544" s="154">
        <v>13415</v>
      </c>
      <c r="B544" s="155" t="s">
        <v>904</v>
      </c>
      <c r="C544" s="155" t="s">
        <v>1628</v>
      </c>
      <c r="D544" s="155" t="s">
        <v>24</v>
      </c>
    </row>
    <row r="545" spans="1:4" ht="13.5">
      <c r="A545" s="154">
        <v>13416</v>
      </c>
      <c r="B545" s="155" t="s">
        <v>591</v>
      </c>
      <c r="C545" s="155" t="s">
        <v>585</v>
      </c>
      <c r="D545" s="155" t="s">
        <v>14</v>
      </c>
    </row>
    <row r="546" spans="1:4" ht="13.5">
      <c r="A546" s="154">
        <v>13417</v>
      </c>
      <c r="B546" s="155" t="s">
        <v>783</v>
      </c>
      <c r="C546" s="155" t="s">
        <v>700</v>
      </c>
      <c r="D546" s="155" t="s">
        <v>14</v>
      </c>
    </row>
    <row r="547" spans="1:4" ht="13.5">
      <c r="A547" s="154">
        <v>13418</v>
      </c>
      <c r="B547" s="155" t="s">
        <v>699</v>
      </c>
      <c r="C547" s="155" t="s">
        <v>696</v>
      </c>
      <c r="D547" s="155" t="s">
        <v>14</v>
      </c>
    </row>
    <row r="548" spans="1:4" ht="13.5">
      <c r="A548" s="154">
        <v>13420</v>
      </c>
      <c r="B548" s="155" t="s">
        <v>592</v>
      </c>
      <c r="C548" s="155" t="s">
        <v>585</v>
      </c>
      <c r="D548" s="155" t="s">
        <v>26</v>
      </c>
    </row>
    <row r="549" spans="1:4" ht="13.5">
      <c r="A549" s="154">
        <v>13421</v>
      </c>
      <c r="B549" s="155" t="s">
        <v>700</v>
      </c>
      <c r="C549" s="155" t="s">
        <v>696</v>
      </c>
      <c r="D549" s="155" t="s">
        <v>14</v>
      </c>
    </row>
    <row r="550" spans="1:4" ht="13.5">
      <c r="A550" s="154">
        <v>13424</v>
      </c>
      <c r="B550" s="155" t="s">
        <v>784</v>
      </c>
      <c r="C550" s="155" t="s">
        <v>700</v>
      </c>
      <c r="D550" s="155" t="s">
        <v>14</v>
      </c>
    </row>
    <row r="551" spans="1:4" ht="13.5">
      <c r="A551" s="154">
        <v>13425</v>
      </c>
      <c r="B551" s="155" t="s">
        <v>785</v>
      </c>
      <c r="C551" s="155" t="s">
        <v>700</v>
      </c>
      <c r="D551" s="155" t="s">
        <v>14</v>
      </c>
    </row>
    <row r="552" spans="1:4" ht="13.5">
      <c r="A552" s="154">
        <v>13426</v>
      </c>
      <c r="B552" s="155" t="s">
        <v>889</v>
      </c>
      <c r="C552" s="155" t="s">
        <v>880</v>
      </c>
      <c r="D552" s="155" t="s">
        <v>14</v>
      </c>
    </row>
    <row r="553" spans="1:4" ht="13.5">
      <c r="A553" s="154">
        <v>13428</v>
      </c>
      <c r="B553" s="155" t="s">
        <v>737</v>
      </c>
      <c r="C553" s="155" t="s">
        <v>1115</v>
      </c>
      <c r="D553" s="155" t="s">
        <v>29</v>
      </c>
    </row>
    <row r="554" spans="1:4" ht="13.5">
      <c r="A554" s="154">
        <v>13431</v>
      </c>
      <c r="B554" s="155" t="s">
        <v>593</v>
      </c>
      <c r="C554" s="155" t="s">
        <v>585</v>
      </c>
      <c r="D554" s="155" t="s">
        <v>14</v>
      </c>
    </row>
    <row r="555" spans="1:4" ht="13.5">
      <c r="A555" s="154">
        <v>13433</v>
      </c>
      <c r="B555" s="155" t="s">
        <v>646</v>
      </c>
      <c r="C555" s="155" t="s">
        <v>514</v>
      </c>
      <c r="D555" s="155" t="s">
        <v>26</v>
      </c>
    </row>
    <row r="556" spans="1:4" ht="13.5">
      <c r="A556" s="154">
        <v>13435</v>
      </c>
      <c r="B556" s="155" t="s">
        <v>786</v>
      </c>
      <c r="C556" s="155" t="s">
        <v>700</v>
      </c>
      <c r="D556" s="155" t="s">
        <v>14</v>
      </c>
    </row>
    <row r="557" spans="1:4" ht="13.5">
      <c r="A557" s="154">
        <v>13436</v>
      </c>
      <c r="B557" s="155" t="s">
        <v>580</v>
      </c>
      <c r="C557" s="155" t="s">
        <v>693</v>
      </c>
      <c r="D557" s="155" t="s">
        <v>26</v>
      </c>
    </row>
    <row r="558" spans="1:4" ht="13.5">
      <c r="A558" s="154">
        <v>13437</v>
      </c>
      <c r="B558" s="155" t="s">
        <v>890</v>
      </c>
      <c r="C558" s="155" t="s">
        <v>880</v>
      </c>
      <c r="D558" s="155" t="s">
        <v>14</v>
      </c>
    </row>
    <row r="559" spans="1:4" ht="13.5">
      <c r="A559" s="154">
        <v>13438</v>
      </c>
      <c r="B559" s="155" t="s">
        <v>787</v>
      </c>
      <c r="C559" s="155" t="s">
        <v>700</v>
      </c>
      <c r="D559" s="155" t="s">
        <v>14</v>
      </c>
    </row>
    <row r="560" spans="1:4" ht="13.5">
      <c r="A560" s="154">
        <v>13439</v>
      </c>
      <c r="B560" s="155" t="s">
        <v>905</v>
      </c>
      <c r="C560" s="155" t="s">
        <v>1628</v>
      </c>
      <c r="D560" s="155" t="s">
        <v>24</v>
      </c>
    </row>
    <row r="561" spans="1:4" ht="13.5">
      <c r="A561" s="154">
        <v>13440</v>
      </c>
      <c r="B561" s="155" t="s">
        <v>788</v>
      </c>
      <c r="C561" s="155" t="s">
        <v>700</v>
      </c>
      <c r="D561" s="155" t="s">
        <v>14</v>
      </c>
    </row>
    <row r="562" spans="1:4" ht="13.5">
      <c r="A562" s="154">
        <v>13441</v>
      </c>
      <c r="B562" s="155" t="s">
        <v>788</v>
      </c>
      <c r="C562" s="155" t="s">
        <v>700</v>
      </c>
      <c r="D562" s="155" t="s">
        <v>14</v>
      </c>
    </row>
    <row r="563" spans="1:4" ht="13.5">
      <c r="A563" s="154">
        <v>13442</v>
      </c>
      <c r="B563" s="155" t="s">
        <v>788</v>
      </c>
      <c r="C563" s="155" t="s">
        <v>700</v>
      </c>
      <c r="D563" s="155" t="s">
        <v>14</v>
      </c>
    </row>
    <row r="564" spans="1:4" ht="13.5">
      <c r="A564" s="154">
        <v>13449</v>
      </c>
      <c r="B564" s="155" t="s">
        <v>788</v>
      </c>
      <c r="C564" s="155" t="s">
        <v>700</v>
      </c>
      <c r="D564" s="155" t="s">
        <v>14</v>
      </c>
    </row>
    <row r="565" spans="1:4" ht="13.5">
      <c r="A565" s="154">
        <v>13450</v>
      </c>
      <c r="B565" s="155" t="s">
        <v>906</v>
      </c>
      <c r="C565" s="155" t="s">
        <v>1628</v>
      </c>
      <c r="D565" s="155" t="s">
        <v>24</v>
      </c>
    </row>
    <row r="566" spans="1:4" ht="13.5">
      <c r="A566" s="154">
        <v>13452</v>
      </c>
      <c r="B566" s="155" t="s">
        <v>738</v>
      </c>
      <c r="C566" s="155" t="s">
        <v>1115</v>
      </c>
      <c r="D566" s="155" t="s">
        <v>29</v>
      </c>
    </row>
    <row r="567" spans="1:4" ht="13.5">
      <c r="A567" s="154">
        <v>13454</v>
      </c>
      <c r="B567" s="155" t="s">
        <v>594</v>
      </c>
      <c r="C567" s="155" t="s">
        <v>585</v>
      </c>
      <c r="D567" s="155" t="s">
        <v>14</v>
      </c>
    </row>
    <row r="568" spans="1:4" ht="13.5">
      <c r="A568" s="154">
        <v>13455</v>
      </c>
      <c r="B568" s="155" t="s">
        <v>789</v>
      </c>
      <c r="C568" s="155" t="s">
        <v>700</v>
      </c>
      <c r="D568" s="155" t="s">
        <v>14</v>
      </c>
    </row>
    <row r="569" spans="1:4" ht="13.5">
      <c r="A569" s="154">
        <v>13456</v>
      </c>
      <c r="B569" s="155" t="s">
        <v>790</v>
      </c>
      <c r="C569" s="155" t="s">
        <v>700</v>
      </c>
      <c r="D569" s="155" t="s">
        <v>14</v>
      </c>
    </row>
    <row r="570" spans="1:4" ht="13.5">
      <c r="A570" s="154">
        <v>13457</v>
      </c>
      <c r="B570" s="155" t="s">
        <v>907</v>
      </c>
      <c r="C570" s="155" t="s">
        <v>1628</v>
      </c>
      <c r="D570" s="155" t="s">
        <v>24</v>
      </c>
    </row>
    <row r="571" spans="1:4" ht="13.5">
      <c r="A571" s="154">
        <v>13459</v>
      </c>
      <c r="B571" s="155" t="s">
        <v>994</v>
      </c>
      <c r="C571" s="155" t="s">
        <v>989</v>
      </c>
      <c r="D571" s="155" t="s">
        <v>29</v>
      </c>
    </row>
    <row r="572" spans="1:4" ht="13.5">
      <c r="A572" s="154">
        <v>13460</v>
      </c>
      <c r="B572" s="155" t="s">
        <v>375</v>
      </c>
      <c r="C572" s="155" t="s">
        <v>1632</v>
      </c>
      <c r="D572" s="155" t="s">
        <v>24</v>
      </c>
    </row>
    <row r="573" spans="1:4" ht="13.5">
      <c r="A573" s="154">
        <v>13461</v>
      </c>
      <c r="B573" s="155" t="s">
        <v>791</v>
      </c>
      <c r="C573" s="155" t="s">
        <v>700</v>
      </c>
      <c r="D573" s="155" t="s">
        <v>14</v>
      </c>
    </row>
    <row r="574" spans="1:4" ht="13.5">
      <c r="A574" s="154">
        <v>13464</v>
      </c>
      <c r="B574" s="155" t="s">
        <v>376</v>
      </c>
      <c r="C574" s="155" t="s">
        <v>1632</v>
      </c>
      <c r="D574" s="155" t="s">
        <v>24</v>
      </c>
    </row>
    <row r="575" spans="1:4" ht="13.5">
      <c r="A575" s="154">
        <v>13465</v>
      </c>
      <c r="B575" s="155" t="s">
        <v>701</v>
      </c>
      <c r="C575" s="155" t="s">
        <v>696</v>
      </c>
      <c r="D575" s="155" t="s">
        <v>14</v>
      </c>
    </row>
    <row r="576" spans="1:4" ht="13.5">
      <c r="A576" s="154">
        <v>13468</v>
      </c>
      <c r="B576" s="155" t="s">
        <v>908</v>
      </c>
      <c r="C576" s="155" t="s">
        <v>1628</v>
      </c>
      <c r="D576" s="155" t="s">
        <v>24</v>
      </c>
    </row>
    <row r="577" spans="1:4" ht="13.5">
      <c r="A577" s="154">
        <v>13469</v>
      </c>
      <c r="B577" s="155" t="s">
        <v>792</v>
      </c>
      <c r="C577" s="155" t="s">
        <v>700</v>
      </c>
      <c r="D577" s="155" t="s">
        <v>14</v>
      </c>
    </row>
    <row r="578" spans="1:4" ht="13.5">
      <c r="A578" s="154">
        <v>13470</v>
      </c>
      <c r="B578" s="155" t="s">
        <v>554</v>
      </c>
      <c r="C578" s="155" t="s">
        <v>870</v>
      </c>
      <c r="D578" s="155" t="s">
        <v>29</v>
      </c>
    </row>
    <row r="579" spans="1:4" ht="13.5">
      <c r="A579" s="154">
        <v>13471</v>
      </c>
      <c r="B579" s="155" t="s">
        <v>793</v>
      </c>
      <c r="C579" s="155" t="s">
        <v>700</v>
      </c>
      <c r="D579" s="155" t="s">
        <v>14</v>
      </c>
    </row>
    <row r="580" spans="1:4" ht="13.5">
      <c r="A580" s="154">
        <v>13472</v>
      </c>
      <c r="B580" s="155" t="s">
        <v>595</v>
      </c>
      <c r="C580" s="155" t="s">
        <v>585</v>
      </c>
      <c r="D580" s="155" t="s">
        <v>14</v>
      </c>
    </row>
    <row r="581" spans="1:4" ht="13.5">
      <c r="A581" s="154">
        <v>13473</v>
      </c>
      <c r="B581" s="155" t="s">
        <v>647</v>
      </c>
      <c r="C581" s="155" t="s">
        <v>514</v>
      </c>
      <c r="D581" s="155" t="s">
        <v>26</v>
      </c>
    </row>
    <row r="582" spans="1:4" ht="13.5">
      <c r="A582" s="154">
        <v>13475</v>
      </c>
      <c r="B582" s="155" t="s">
        <v>596</v>
      </c>
      <c r="C582" s="155" t="s">
        <v>585</v>
      </c>
      <c r="D582" s="155" t="s">
        <v>14</v>
      </c>
    </row>
    <row r="583" spans="1:4" ht="13.5">
      <c r="A583" s="154">
        <v>13476</v>
      </c>
      <c r="B583" s="155" t="s">
        <v>794</v>
      </c>
      <c r="C583" s="155" t="s">
        <v>700</v>
      </c>
      <c r="D583" s="155" t="s">
        <v>14</v>
      </c>
    </row>
    <row r="584" spans="1:4" ht="13.5">
      <c r="A584" s="154">
        <v>13477</v>
      </c>
      <c r="B584" s="155" t="s">
        <v>795</v>
      </c>
      <c r="C584" s="155" t="s">
        <v>700</v>
      </c>
      <c r="D584" s="155" t="s">
        <v>14</v>
      </c>
    </row>
    <row r="585" spans="1:4" ht="13.5">
      <c r="A585" s="154">
        <v>13478</v>
      </c>
      <c r="B585" s="155" t="s">
        <v>796</v>
      </c>
      <c r="C585" s="155" t="s">
        <v>700</v>
      </c>
      <c r="D585" s="155" t="s">
        <v>14</v>
      </c>
    </row>
    <row r="586" spans="1:4" ht="13.5">
      <c r="A586" s="154">
        <v>13479</v>
      </c>
      <c r="B586" s="155" t="s">
        <v>797</v>
      </c>
      <c r="C586" s="155" t="s">
        <v>700</v>
      </c>
      <c r="D586" s="155" t="s">
        <v>14</v>
      </c>
    </row>
    <row r="587" spans="1:4" ht="13.5">
      <c r="A587" s="154">
        <v>13480</v>
      </c>
      <c r="B587" s="155" t="s">
        <v>798</v>
      </c>
      <c r="C587" s="155" t="s">
        <v>700</v>
      </c>
      <c r="D587" s="155" t="s">
        <v>14</v>
      </c>
    </row>
    <row r="588" spans="1:4" ht="13.5">
      <c r="A588" s="154">
        <v>13482</v>
      </c>
      <c r="B588" s="155" t="s">
        <v>909</v>
      </c>
      <c r="C588" s="155" t="s">
        <v>1628</v>
      </c>
      <c r="D588" s="155" t="s">
        <v>24</v>
      </c>
    </row>
    <row r="589" spans="1:4" ht="13.5">
      <c r="A589" s="154">
        <v>13483</v>
      </c>
      <c r="B589" s="155" t="s">
        <v>799</v>
      </c>
      <c r="C589" s="155" t="s">
        <v>700</v>
      </c>
      <c r="D589" s="155" t="s">
        <v>14</v>
      </c>
    </row>
    <row r="590" spans="1:4" ht="13.5">
      <c r="A590" s="154">
        <v>13484</v>
      </c>
      <c r="B590" s="155" t="s">
        <v>702</v>
      </c>
      <c r="C590" s="155" t="s">
        <v>696</v>
      </c>
      <c r="D590" s="155" t="s">
        <v>14</v>
      </c>
    </row>
    <row r="591" spans="1:4" ht="13.5">
      <c r="A591" s="154">
        <v>13485</v>
      </c>
      <c r="B591" s="155" t="s">
        <v>703</v>
      </c>
      <c r="C591" s="155" t="s">
        <v>696</v>
      </c>
      <c r="D591" s="155" t="s">
        <v>14</v>
      </c>
    </row>
    <row r="592" spans="1:4" ht="13.5">
      <c r="A592" s="154">
        <v>13486</v>
      </c>
      <c r="B592" s="155" t="s">
        <v>800</v>
      </c>
      <c r="C592" s="155" t="s">
        <v>700</v>
      </c>
      <c r="D592" s="155" t="s">
        <v>14</v>
      </c>
    </row>
    <row r="593" spans="1:4" ht="13.5">
      <c r="A593" s="154">
        <v>13488</v>
      </c>
      <c r="B593" s="155" t="s">
        <v>910</v>
      </c>
      <c r="C593" s="155" t="s">
        <v>1628</v>
      </c>
      <c r="D593" s="155" t="s">
        <v>24</v>
      </c>
    </row>
    <row r="594" spans="1:4" ht="13.5">
      <c r="A594" s="154">
        <v>13489</v>
      </c>
      <c r="B594" s="155" t="s">
        <v>648</v>
      </c>
      <c r="C594" s="155" t="s">
        <v>514</v>
      </c>
      <c r="D594" s="155" t="s">
        <v>26</v>
      </c>
    </row>
    <row r="595" spans="1:4" ht="13.5">
      <c r="A595" s="154">
        <v>13490</v>
      </c>
      <c r="B595" s="155" t="s">
        <v>801</v>
      </c>
      <c r="C595" s="155" t="s">
        <v>700</v>
      </c>
      <c r="D595" s="155" t="s">
        <v>14</v>
      </c>
    </row>
    <row r="596" spans="1:4" ht="13.5">
      <c r="A596" s="154">
        <v>13491</v>
      </c>
      <c r="B596" s="155" t="s">
        <v>597</v>
      </c>
      <c r="C596" s="155" t="s">
        <v>585</v>
      </c>
      <c r="D596" s="155" t="s">
        <v>14</v>
      </c>
    </row>
    <row r="597" spans="1:4" ht="13.5">
      <c r="A597" s="154">
        <v>13492</v>
      </c>
      <c r="B597" s="155" t="s">
        <v>802</v>
      </c>
      <c r="C597" s="155" t="s">
        <v>700</v>
      </c>
      <c r="D597" s="155" t="s">
        <v>14</v>
      </c>
    </row>
    <row r="598" spans="1:4" ht="13.5">
      <c r="A598" s="154">
        <v>13493</v>
      </c>
      <c r="B598" s="155" t="s">
        <v>891</v>
      </c>
      <c r="C598" s="155" t="s">
        <v>880</v>
      </c>
      <c r="D598" s="155" t="s">
        <v>14</v>
      </c>
    </row>
    <row r="599" spans="1:4" ht="13.5">
      <c r="A599" s="154">
        <v>13494</v>
      </c>
      <c r="B599" s="155" t="s">
        <v>803</v>
      </c>
      <c r="C599" s="155" t="s">
        <v>700</v>
      </c>
      <c r="D599" s="155" t="s">
        <v>14</v>
      </c>
    </row>
    <row r="600" spans="1:4" ht="13.5">
      <c r="A600" s="154">
        <v>13495</v>
      </c>
      <c r="B600" s="155" t="s">
        <v>804</v>
      </c>
      <c r="C600" s="155" t="s">
        <v>700</v>
      </c>
      <c r="D600" s="155" t="s">
        <v>14</v>
      </c>
    </row>
    <row r="601" spans="1:4" ht="13.5">
      <c r="A601" s="154">
        <v>13501</v>
      </c>
      <c r="B601" s="155" t="s">
        <v>170</v>
      </c>
      <c r="C601" s="155" t="s">
        <v>700</v>
      </c>
      <c r="D601" s="155" t="s">
        <v>14</v>
      </c>
    </row>
    <row r="602" spans="1:4" ht="13.5">
      <c r="A602" s="154">
        <v>13502</v>
      </c>
      <c r="B602" s="155" t="s">
        <v>170</v>
      </c>
      <c r="C602" s="155" t="s">
        <v>700</v>
      </c>
      <c r="D602" s="155" t="s">
        <v>14</v>
      </c>
    </row>
    <row r="603" spans="1:4" ht="13.5">
      <c r="A603" s="154">
        <v>13503</v>
      </c>
      <c r="B603" s="155" t="s">
        <v>170</v>
      </c>
      <c r="C603" s="155" t="s">
        <v>700</v>
      </c>
      <c r="D603" s="157" t="s">
        <v>14</v>
      </c>
    </row>
    <row r="604" spans="1:4" ht="13.5">
      <c r="A604" s="154">
        <v>13504</v>
      </c>
      <c r="B604" s="155" t="s">
        <v>170</v>
      </c>
      <c r="C604" s="155" t="s">
        <v>700</v>
      </c>
      <c r="D604" s="155" t="s">
        <v>14</v>
      </c>
    </row>
    <row r="605" spans="1:4" ht="13.5">
      <c r="A605" s="154">
        <v>13505</v>
      </c>
      <c r="B605" s="155" t="s">
        <v>170</v>
      </c>
      <c r="C605" s="155" t="s">
        <v>700</v>
      </c>
      <c r="D605" s="155" t="s">
        <v>14</v>
      </c>
    </row>
    <row r="606" spans="1:4" ht="13.5">
      <c r="A606" s="154">
        <v>13599</v>
      </c>
      <c r="B606" s="155" t="s">
        <v>170</v>
      </c>
      <c r="C606" s="155" t="s">
        <v>700</v>
      </c>
      <c r="D606" s="155" t="s">
        <v>14</v>
      </c>
    </row>
    <row r="607" spans="1:4" ht="13.5">
      <c r="A607" s="154">
        <v>13601</v>
      </c>
      <c r="B607" s="155" t="s">
        <v>598</v>
      </c>
      <c r="C607" s="155" t="s">
        <v>985</v>
      </c>
      <c r="D607" s="155" t="s">
        <v>26</v>
      </c>
    </row>
    <row r="608" spans="1:4" ht="13.5">
      <c r="A608" s="154">
        <v>13602</v>
      </c>
      <c r="B608" s="155" t="s">
        <v>599</v>
      </c>
      <c r="C608" s="155" t="s">
        <v>985</v>
      </c>
      <c r="D608" s="155" t="s">
        <v>26</v>
      </c>
    </row>
    <row r="609" spans="1:4" ht="13.5">
      <c r="A609" s="154">
        <v>13603</v>
      </c>
      <c r="B609" s="155" t="s">
        <v>598</v>
      </c>
      <c r="C609" s="155" t="s">
        <v>985</v>
      </c>
      <c r="D609" s="155" t="s">
        <v>26</v>
      </c>
    </row>
    <row r="610" spans="1:4" ht="13.5">
      <c r="A610" s="154">
        <v>13605</v>
      </c>
      <c r="B610" s="155" t="s">
        <v>600</v>
      </c>
      <c r="C610" s="155" t="s">
        <v>985</v>
      </c>
      <c r="D610" s="155" t="s">
        <v>26</v>
      </c>
    </row>
    <row r="611" spans="1:4" ht="13.5">
      <c r="A611" s="154">
        <v>13606</v>
      </c>
      <c r="B611" s="155" t="s">
        <v>601</v>
      </c>
      <c r="C611" s="155" t="s">
        <v>985</v>
      </c>
      <c r="D611" s="155" t="s">
        <v>26</v>
      </c>
    </row>
    <row r="612" spans="1:4" ht="13.5">
      <c r="A612" s="154">
        <v>13607</v>
      </c>
      <c r="B612" s="155" t="s">
        <v>602</v>
      </c>
      <c r="C612" s="155" t="s">
        <v>985</v>
      </c>
      <c r="D612" s="155" t="s">
        <v>26</v>
      </c>
    </row>
    <row r="613" spans="1:4" ht="13.5">
      <c r="A613" s="154">
        <v>13608</v>
      </c>
      <c r="B613" s="155" t="s">
        <v>603</v>
      </c>
      <c r="C613" s="155" t="s">
        <v>985</v>
      </c>
      <c r="D613" s="155" t="s">
        <v>26</v>
      </c>
    </row>
    <row r="614" spans="1:4" ht="13.5">
      <c r="A614" s="154">
        <v>13611</v>
      </c>
      <c r="B614" s="155" t="s">
        <v>604</v>
      </c>
      <c r="C614" s="155" t="s">
        <v>985</v>
      </c>
      <c r="D614" s="155" t="s">
        <v>26</v>
      </c>
    </row>
    <row r="615" spans="1:4" ht="13.5">
      <c r="A615" s="154">
        <v>13612</v>
      </c>
      <c r="B615" s="155" t="s">
        <v>605</v>
      </c>
      <c r="C615" s="155" t="s">
        <v>985</v>
      </c>
      <c r="D615" s="155" t="s">
        <v>26</v>
      </c>
    </row>
    <row r="616" spans="1:4" ht="13.5">
      <c r="A616" s="154">
        <v>13613</v>
      </c>
      <c r="B616" s="155" t="s">
        <v>1004</v>
      </c>
      <c r="C616" s="155" t="s">
        <v>1630</v>
      </c>
      <c r="D616" s="155" t="s">
        <v>26</v>
      </c>
    </row>
    <row r="617" spans="1:4" ht="13.5">
      <c r="A617" s="154">
        <v>13614</v>
      </c>
      <c r="B617" s="155" t="s">
        <v>1005</v>
      </c>
      <c r="C617" s="155" t="s">
        <v>1630</v>
      </c>
      <c r="D617" s="155" t="s">
        <v>26</v>
      </c>
    </row>
    <row r="618" spans="1:4" ht="13.5">
      <c r="A618" s="154">
        <v>13615</v>
      </c>
      <c r="B618" s="155" t="s">
        <v>606</v>
      </c>
      <c r="C618" s="155" t="s">
        <v>985</v>
      </c>
      <c r="D618" s="155" t="s">
        <v>26</v>
      </c>
    </row>
    <row r="619" spans="1:4" ht="13.5">
      <c r="A619" s="154">
        <v>13616</v>
      </c>
      <c r="B619" s="155" t="s">
        <v>607</v>
      </c>
      <c r="C619" s="155" t="s">
        <v>985</v>
      </c>
      <c r="D619" s="155" t="s">
        <v>26</v>
      </c>
    </row>
    <row r="620" spans="1:4" ht="13.5">
      <c r="A620" s="154">
        <v>13617</v>
      </c>
      <c r="B620" s="155" t="s">
        <v>1006</v>
      </c>
      <c r="C620" s="155" t="s">
        <v>1630</v>
      </c>
      <c r="D620" s="155" t="s">
        <v>26</v>
      </c>
    </row>
    <row r="621" spans="1:4" ht="13.5">
      <c r="A621" s="154">
        <v>13618</v>
      </c>
      <c r="B621" s="155" t="s">
        <v>608</v>
      </c>
      <c r="C621" s="155" t="s">
        <v>985</v>
      </c>
      <c r="D621" s="155" t="s">
        <v>26</v>
      </c>
    </row>
    <row r="622" spans="1:4" ht="13.5">
      <c r="A622" s="154">
        <v>13619</v>
      </c>
      <c r="B622" s="155" t="s">
        <v>609</v>
      </c>
      <c r="C622" s="155" t="s">
        <v>985</v>
      </c>
      <c r="D622" s="155" t="s">
        <v>26</v>
      </c>
    </row>
    <row r="623" spans="1:4" ht="13.5">
      <c r="A623" s="154">
        <v>13620</v>
      </c>
      <c r="B623" s="155" t="s">
        <v>649</v>
      </c>
      <c r="C623" s="155" t="s">
        <v>514</v>
      </c>
      <c r="D623" s="155" t="s">
        <v>26</v>
      </c>
    </row>
    <row r="624" spans="1:4" ht="13.5">
      <c r="A624" s="154">
        <v>13621</v>
      </c>
      <c r="B624" s="155" t="s">
        <v>1007</v>
      </c>
      <c r="C624" s="155" t="s">
        <v>1630</v>
      </c>
      <c r="D624" s="157" t="s">
        <v>26</v>
      </c>
    </row>
    <row r="625" spans="1:4" ht="13.5">
      <c r="A625" s="154">
        <v>13622</v>
      </c>
      <c r="B625" s="155" t="s">
        <v>610</v>
      </c>
      <c r="C625" s="155" t="s">
        <v>985</v>
      </c>
      <c r="D625" s="155" t="s">
        <v>26</v>
      </c>
    </row>
    <row r="626" spans="1:4" ht="13.5">
      <c r="A626" s="154">
        <v>13623</v>
      </c>
      <c r="B626" s="155" t="s">
        <v>1008</v>
      </c>
      <c r="C626" s="155" t="s">
        <v>1630</v>
      </c>
      <c r="D626" s="155" t="s">
        <v>26</v>
      </c>
    </row>
    <row r="627" spans="1:4" ht="13.5">
      <c r="A627" s="154">
        <v>13624</v>
      </c>
      <c r="B627" s="155" t="s">
        <v>611</v>
      </c>
      <c r="C627" s="155" t="s">
        <v>985</v>
      </c>
      <c r="D627" s="155" t="s">
        <v>26</v>
      </c>
    </row>
    <row r="628" spans="1:4" ht="13.5">
      <c r="A628" s="154">
        <v>13625</v>
      </c>
      <c r="B628" s="155" t="s">
        <v>1009</v>
      </c>
      <c r="C628" s="155" t="s">
        <v>1630</v>
      </c>
      <c r="D628" s="157" t="s">
        <v>26</v>
      </c>
    </row>
    <row r="629" spans="1:4" ht="13.5">
      <c r="A629" s="154">
        <v>13626</v>
      </c>
      <c r="B629" s="155" t="s">
        <v>650</v>
      </c>
      <c r="C629" s="155" t="s">
        <v>514</v>
      </c>
      <c r="D629" s="157" t="s">
        <v>26</v>
      </c>
    </row>
    <row r="630" spans="1:4" ht="13.5">
      <c r="A630" s="154">
        <v>13627</v>
      </c>
      <c r="B630" s="155" t="s">
        <v>651</v>
      </c>
      <c r="C630" s="155" t="s">
        <v>514</v>
      </c>
      <c r="D630" s="155" t="s">
        <v>26</v>
      </c>
    </row>
    <row r="631" spans="1:4" ht="13.5">
      <c r="A631" s="154">
        <v>13628</v>
      </c>
      <c r="B631" s="155" t="s">
        <v>612</v>
      </c>
      <c r="C631" s="155" t="s">
        <v>985</v>
      </c>
      <c r="D631" s="155" t="s">
        <v>26</v>
      </c>
    </row>
    <row r="632" spans="1:4" ht="13.5">
      <c r="A632" s="154">
        <v>13630</v>
      </c>
      <c r="B632" s="155" t="s">
        <v>1010</v>
      </c>
      <c r="C632" s="155" t="s">
        <v>1630</v>
      </c>
      <c r="D632" s="155" t="s">
        <v>26</v>
      </c>
    </row>
    <row r="633" spans="1:4" ht="13.5">
      <c r="A633" s="154">
        <v>13631</v>
      </c>
      <c r="B633" s="155" t="s">
        <v>652</v>
      </c>
      <c r="C633" s="155" t="s">
        <v>514</v>
      </c>
      <c r="D633" s="155" t="s">
        <v>26</v>
      </c>
    </row>
    <row r="634" spans="1:4" ht="13.5">
      <c r="A634" s="154">
        <v>13632</v>
      </c>
      <c r="B634" s="155" t="s">
        <v>613</v>
      </c>
      <c r="C634" s="155" t="s">
        <v>985</v>
      </c>
      <c r="D634" s="155" t="s">
        <v>26</v>
      </c>
    </row>
    <row r="635" spans="1:4" ht="13.5">
      <c r="A635" s="154">
        <v>13633</v>
      </c>
      <c r="B635" s="155" t="s">
        <v>1011</v>
      </c>
      <c r="C635" s="155" t="s">
        <v>1630</v>
      </c>
      <c r="D635" s="155" t="s">
        <v>26</v>
      </c>
    </row>
    <row r="636" spans="1:4" ht="13.5">
      <c r="A636" s="154">
        <v>13634</v>
      </c>
      <c r="B636" s="155" t="s">
        <v>614</v>
      </c>
      <c r="C636" s="155" t="s">
        <v>985</v>
      </c>
      <c r="D636" s="155" t="s">
        <v>26</v>
      </c>
    </row>
    <row r="637" spans="1:4" ht="13.5">
      <c r="A637" s="154">
        <v>13635</v>
      </c>
      <c r="B637" s="155" t="s">
        <v>1012</v>
      </c>
      <c r="C637" s="155" t="s">
        <v>1630</v>
      </c>
      <c r="D637" s="155" t="s">
        <v>26</v>
      </c>
    </row>
    <row r="638" spans="1:4" ht="13.5">
      <c r="A638" s="154">
        <v>13636</v>
      </c>
      <c r="B638" s="155" t="s">
        <v>615</v>
      </c>
      <c r="C638" s="155" t="s">
        <v>985</v>
      </c>
      <c r="D638" s="155" t="s">
        <v>26</v>
      </c>
    </row>
    <row r="639" spans="1:4" ht="13.5">
      <c r="A639" s="154">
        <v>13637</v>
      </c>
      <c r="B639" s="155" t="s">
        <v>616</v>
      </c>
      <c r="C639" s="155" t="s">
        <v>985</v>
      </c>
      <c r="D639" s="157" t="s">
        <v>26</v>
      </c>
    </row>
    <row r="640" spans="1:4" ht="13.5">
      <c r="A640" s="154">
        <v>13638</v>
      </c>
      <c r="B640" s="155" t="s">
        <v>617</v>
      </c>
      <c r="C640" s="155" t="s">
        <v>985</v>
      </c>
      <c r="D640" s="155" t="s">
        <v>26</v>
      </c>
    </row>
    <row r="641" spans="1:4" ht="13.5">
      <c r="A641" s="154">
        <v>13639</v>
      </c>
      <c r="B641" s="155" t="s">
        <v>1013</v>
      </c>
      <c r="C641" s="155" t="s">
        <v>1630</v>
      </c>
      <c r="D641" s="155" t="s">
        <v>26</v>
      </c>
    </row>
    <row r="642" spans="1:4" ht="13.5">
      <c r="A642" s="154">
        <v>13640</v>
      </c>
      <c r="B642" s="155" t="s">
        <v>618</v>
      </c>
      <c r="C642" s="155" t="s">
        <v>985</v>
      </c>
      <c r="D642" s="155" t="s">
        <v>26</v>
      </c>
    </row>
    <row r="643" spans="1:4" ht="13.5">
      <c r="A643" s="154">
        <v>13641</v>
      </c>
      <c r="B643" s="155" t="s">
        <v>619</v>
      </c>
      <c r="C643" s="155" t="s">
        <v>985</v>
      </c>
      <c r="D643" s="155" t="s">
        <v>26</v>
      </c>
    </row>
    <row r="644" spans="1:4" ht="13.5">
      <c r="A644" s="154">
        <v>13642</v>
      </c>
      <c r="B644" s="155" t="s">
        <v>1014</v>
      </c>
      <c r="C644" s="155" t="s">
        <v>1630</v>
      </c>
      <c r="D644" s="155" t="s">
        <v>26</v>
      </c>
    </row>
    <row r="645" spans="1:4" ht="13.5">
      <c r="A645" s="154">
        <v>13643</v>
      </c>
      <c r="B645" s="155" t="s">
        <v>620</v>
      </c>
      <c r="C645" s="155" t="s">
        <v>985</v>
      </c>
      <c r="D645" s="155" t="s">
        <v>26</v>
      </c>
    </row>
    <row r="646" spans="1:4" ht="13.5">
      <c r="A646" s="154">
        <v>13645</v>
      </c>
      <c r="B646" s="155" t="s">
        <v>996</v>
      </c>
      <c r="C646" s="155" t="s">
        <v>1630</v>
      </c>
      <c r="D646" s="155" t="s">
        <v>26</v>
      </c>
    </row>
    <row r="647" spans="1:4" ht="13.5">
      <c r="A647" s="154">
        <v>13646</v>
      </c>
      <c r="B647" s="155" t="s">
        <v>1015</v>
      </c>
      <c r="C647" s="155" t="s">
        <v>1630</v>
      </c>
      <c r="D647" s="155" t="s">
        <v>26</v>
      </c>
    </row>
    <row r="648" spans="1:4" ht="13.5">
      <c r="A648" s="154">
        <v>13647</v>
      </c>
      <c r="B648" s="155" t="s">
        <v>1016</v>
      </c>
      <c r="C648" s="155" t="s">
        <v>1630</v>
      </c>
      <c r="D648" s="155" t="s">
        <v>26</v>
      </c>
    </row>
    <row r="649" spans="1:4" ht="13.5">
      <c r="A649" s="154">
        <v>13648</v>
      </c>
      <c r="B649" s="155" t="s">
        <v>653</v>
      </c>
      <c r="C649" s="155" t="s">
        <v>514</v>
      </c>
      <c r="D649" s="155" t="s">
        <v>26</v>
      </c>
    </row>
    <row r="650" spans="1:4" ht="13.5">
      <c r="A650" s="154">
        <v>13649</v>
      </c>
      <c r="B650" s="155" t="s">
        <v>1017</v>
      </c>
      <c r="C650" s="155" t="s">
        <v>1630</v>
      </c>
      <c r="D650" s="155" t="s">
        <v>26</v>
      </c>
    </row>
    <row r="651" spans="1:4" ht="13.5">
      <c r="A651" s="154">
        <v>13650</v>
      </c>
      <c r="B651" s="155" t="s">
        <v>621</v>
      </c>
      <c r="C651" s="155" t="s">
        <v>985</v>
      </c>
      <c r="D651" s="155" t="s">
        <v>26</v>
      </c>
    </row>
    <row r="652" spans="1:4" ht="13.5">
      <c r="A652" s="154">
        <v>13651</v>
      </c>
      <c r="B652" s="155" t="s">
        <v>622</v>
      </c>
      <c r="C652" s="155" t="s">
        <v>985</v>
      </c>
      <c r="D652" s="155" t="s">
        <v>26</v>
      </c>
    </row>
    <row r="653" spans="1:4" ht="13.5">
      <c r="A653" s="154">
        <v>13652</v>
      </c>
      <c r="B653" s="155" t="s">
        <v>1018</v>
      </c>
      <c r="C653" s="155" t="s">
        <v>1630</v>
      </c>
      <c r="D653" s="155" t="s">
        <v>26</v>
      </c>
    </row>
    <row r="654" spans="1:4" ht="13.5">
      <c r="A654" s="154">
        <v>13654</v>
      </c>
      <c r="B654" s="155" t="s">
        <v>1019</v>
      </c>
      <c r="C654" s="155" t="s">
        <v>1630</v>
      </c>
      <c r="D654" s="155" t="s">
        <v>26</v>
      </c>
    </row>
    <row r="655" spans="1:4" ht="13.5">
      <c r="A655" s="154">
        <v>13655</v>
      </c>
      <c r="B655" s="155" t="s">
        <v>1020</v>
      </c>
      <c r="C655" s="155" t="s">
        <v>1116</v>
      </c>
      <c r="D655" s="155" t="s">
        <v>26</v>
      </c>
    </row>
    <row r="656" spans="1:4" ht="13.5">
      <c r="A656" s="154">
        <v>13656</v>
      </c>
      <c r="B656" s="155" t="s">
        <v>623</v>
      </c>
      <c r="C656" s="155" t="s">
        <v>985</v>
      </c>
      <c r="D656" s="155" t="s">
        <v>26</v>
      </c>
    </row>
    <row r="657" spans="1:4" ht="13.5">
      <c r="A657" s="154">
        <v>13657</v>
      </c>
      <c r="B657" s="155" t="s">
        <v>624</v>
      </c>
      <c r="C657" s="155" t="s">
        <v>985</v>
      </c>
      <c r="D657" s="157" t="s">
        <v>26</v>
      </c>
    </row>
    <row r="658" spans="1:4" ht="13.5">
      <c r="A658" s="154">
        <v>13658</v>
      </c>
      <c r="B658" s="155" t="s">
        <v>1021</v>
      </c>
      <c r="C658" s="155" t="s">
        <v>1630</v>
      </c>
      <c r="D658" s="155" t="s">
        <v>26</v>
      </c>
    </row>
    <row r="659" spans="1:4" ht="13.5">
      <c r="A659" s="154">
        <v>13659</v>
      </c>
      <c r="B659" s="155" t="s">
        <v>625</v>
      </c>
      <c r="C659" s="155" t="s">
        <v>985</v>
      </c>
      <c r="D659" s="155" t="s">
        <v>26</v>
      </c>
    </row>
    <row r="660" spans="1:4" ht="13.5">
      <c r="A660" s="154">
        <v>13660</v>
      </c>
      <c r="B660" s="155" t="s">
        <v>1022</v>
      </c>
      <c r="C660" s="155" t="s">
        <v>1630</v>
      </c>
      <c r="D660" s="155" t="s">
        <v>26</v>
      </c>
    </row>
    <row r="661" spans="1:4" ht="13.5">
      <c r="A661" s="154">
        <v>13661</v>
      </c>
      <c r="B661" s="155" t="s">
        <v>626</v>
      </c>
      <c r="C661" s="155" t="s">
        <v>985</v>
      </c>
      <c r="D661" s="155" t="s">
        <v>26</v>
      </c>
    </row>
    <row r="662" spans="1:4" ht="13.5">
      <c r="A662" s="154">
        <v>13662</v>
      </c>
      <c r="B662" s="155" t="s">
        <v>26</v>
      </c>
      <c r="C662" s="155" t="s">
        <v>1630</v>
      </c>
      <c r="D662" s="155" t="s">
        <v>26</v>
      </c>
    </row>
    <row r="663" spans="1:4" ht="13.5">
      <c r="A663" s="154">
        <v>13664</v>
      </c>
      <c r="B663" s="155" t="s">
        <v>1023</v>
      </c>
      <c r="C663" s="155" t="s">
        <v>1630</v>
      </c>
      <c r="D663" s="155" t="s">
        <v>26</v>
      </c>
    </row>
    <row r="664" spans="1:4" ht="13.5">
      <c r="A664" s="154">
        <v>13665</v>
      </c>
      <c r="B664" s="155" t="s">
        <v>627</v>
      </c>
      <c r="C664" s="155" t="s">
        <v>985</v>
      </c>
      <c r="D664" s="155" t="s">
        <v>26</v>
      </c>
    </row>
    <row r="665" spans="1:4" ht="13.5">
      <c r="A665" s="154">
        <v>13666</v>
      </c>
      <c r="B665" s="155" t="s">
        <v>1024</v>
      </c>
      <c r="C665" s="155" t="s">
        <v>1630</v>
      </c>
      <c r="D665" s="155" t="s">
        <v>26</v>
      </c>
    </row>
    <row r="666" spans="1:4" ht="13.5">
      <c r="A666" s="154">
        <v>13667</v>
      </c>
      <c r="B666" s="155" t="s">
        <v>1025</v>
      </c>
      <c r="C666" s="155" t="s">
        <v>1630</v>
      </c>
      <c r="D666" s="155" t="s">
        <v>26</v>
      </c>
    </row>
    <row r="667" spans="1:4" ht="13.5">
      <c r="A667" s="154">
        <v>13668</v>
      </c>
      <c r="B667" s="155" t="s">
        <v>1026</v>
      </c>
      <c r="C667" s="155" t="s">
        <v>1630</v>
      </c>
      <c r="D667" s="155" t="s">
        <v>26</v>
      </c>
    </row>
    <row r="668" spans="1:4" ht="13.5">
      <c r="A668" s="154">
        <v>13669</v>
      </c>
      <c r="B668" s="155" t="s">
        <v>1027</v>
      </c>
      <c r="C668" s="155" t="s">
        <v>1630</v>
      </c>
      <c r="D668" s="155" t="s">
        <v>26</v>
      </c>
    </row>
    <row r="669" spans="1:4" ht="13.5">
      <c r="A669" s="154">
        <v>13670</v>
      </c>
      <c r="B669" s="155" t="s">
        <v>1028</v>
      </c>
      <c r="C669" s="155" t="s">
        <v>1630</v>
      </c>
      <c r="D669" s="155" t="s">
        <v>26</v>
      </c>
    </row>
    <row r="670" spans="1:4" ht="13.5">
      <c r="A670" s="154">
        <v>13671</v>
      </c>
      <c r="B670" s="155" t="s">
        <v>603</v>
      </c>
      <c r="C670" s="155" t="s">
        <v>985</v>
      </c>
      <c r="D670" s="155" t="s">
        <v>26</v>
      </c>
    </row>
    <row r="671" spans="1:4" ht="13.5">
      <c r="A671" s="154">
        <v>13672</v>
      </c>
      <c r="B671" s="155" t="s">
        <v>1029</v>
      </c>
      <c r="C671" s="155" t="s">
        <v>1630</v>
      </c>
      <c r="D671" s="155" t="s">
        <v>26</v>
      </c>
    </row>
    <row r="672" spans="1:4" ht="13.5">
      <c r="A672" s="154">
        <v>13673</v>
      </c>
      <c r="B672" s="155" t="s">
        <v>628</v>
      </c>
      <c r="C672" s="155" t="s">
        <v>985</v>
      </c>
      <c r="D672" s="155" t="s">
        <v>26</v>
      </c>
    </row>
    <row r="673" spans="1:4" ht="13.5">
      <c r="A673" s="154">
        <v>13674</v>
      </c>
      <c r="B673" s="155" t="s">
        <v>629</v>
      </c>
      <c r="C673" s="155" t="s">
        <v>985</v>
      </c>
      <c r="D673" s="155" t="s">
        <v>26</v>
      </c>
    </row>
    <row r="674" spans="1:4" ht="13.5">
      <c r="A674" s="154">
        <v>13675</v>
      </c>
      <c r="B674" s="155" t="s">
        <v>630</v>
      </c>
      <c r="C674" s="155" t="s">
        <v>985</v>
      </c>
      <c r="D674" s="155" t="s">
        <v>26</v>
      </c>
    </row>
    <row r="675" spans="1:4" ht="13.5">
      <c r="A675" s="154">
        <v>13676</v>
      </c>
      <c r="B675" s="155" t="s">
        <v>998</v>
      </c>
      <c r="C675" s="155" t="s">
        <v>1630</v>
      </c>
      <c r="D675" s="157" t="s">
        <v>26</v>
      </c>
    </row>
    <row r="676" spans="1:4" ht="13.5">
      <c r="A676" s="154">
        <v>13677</v>
      </c>
      <c r="B676" s="155" t="s">
        <v>1030</v>
      </c>
      <c r="C676" s="155" t="s">
        <v>1630</v>
      </c>
      <c r="D676" s="155" t="s">
        <v>26</v>
      </c>
    </row>
    <row r="677" spans="1:4" ht="13.5">
      <c r="A677" s="154">
        <v>13678</v>
      </c>
      <c r="B677" s="155" t="s">
        <v>1031</v>
      </c>
      <c r="C677" s="155" t="s">
        <v>1630</v>
      </c>
      <c r="D677" s="155" t="s">
        <v>26</v>
      </c>
    </row>
    <row r="678" spans="1:4" ht="13.5">
      <c r="A678" s="154">
        <v>13679</v>
      </c>
      <c r="B678" s="155" t="s">
        <v>631</v>
      </c>
      <c r="C678" s="155" t="s">
        <v>985</v>
      </c>
      <c r="D678" s="155" t="s">
        <v>26</v>
      </c>
    </row>
    <row r="679" spans="1:4" ht="13.5">
      <c r="A679" s="154">
        <v>13680</v>
      </c>
      <c r="B679" s="155" t="s">
        <v>1032</v>
      </c>
      <c r="C679" s="155" t="s">
        <v>1630</v>
      </c>
      <c r="D679" s="155" t="s">
        <v>26</v>
      </c>
    </row>
    <row r="680" spans="1:4" ht="13.5">
      <c r="A680" s="154">
        <v>13681</v>
      </c>
      <c r="B680" s="155" t="s">
        <v>1033</v>
      </c>
      <c r="C680" s="155" t="s">
        <v>1630</v>
      </c>
      <c r="D680" s="155" t="s">
        <v>26</v>
      </c>
    </row>
    <row r="681" spans="1:4" ht="13.5">
      <c r="A681" s="154">
        <v>13682</v>
      </c>
      <c r="B681" s="155" t="s">
        <v>632</v>
      </c>
      <c r="C681" s="155" t="s">
        <v>985</v>
      </c>
      <c r="D681" s="155" t="s">
        <v>26</v>
      </c>
    </row>
    <row r="682" spans="1:4" ht="13.5">
      <c r="A682" s="154">
        <v>13683</v>
      </c>
      <c r="B682" s="155" t="s">
        <v>997</v>
      </c>
      <c r="C682" s="155" t="s">
        <v>1630</v>
      </c>
      <c r="D682" s="155" t="s">
        <v>26</v>
      </c>
    </row>
    <row r="683" spans="1:4" ht="13.5">
      <c r="A683" s="154">
        <v>13684</v>
      </c>
      <c r="B683" s="157" t="s">
        <v>1034</v>
      </c>
      <c r="C683" s="155" t="s">
        <v>1630</v>
      </c>
      <c r="D683" s="157" t="s">
        <v>26</v>
      </c>
    </row>
    <row r="684" spans="1:4" ht="13.5">
      <c r="A684" s="154">
        <v>13685</v>
      </c>
      <c r="B684" s="155" t="s">
        <v>633</v>
      </c>
      <c r="C684" s="155" t="s">
        <v>985</v>
      </c>
      <c r="D684" s="155" t="s">
        <v>26</v>
      </c>
    </row>
    <row r="685" spans="1:4" ht="13.5">
      <c r="A685" s="154">
        <v>13687</v>
      </c>
      <c r="B685" s="155" t="s">
        <v>1035</v>
      </c>
      <c r="C685" s="155" t="s">
        <v>1630</v>
      </c>
      <c r="D685" s="155" t="s">
        <v>26</v>
      </c>
    </row>
    <row r="686" spans="1:4" ht="13.5">
      <c r="A686" s="154">
        <v>13690</v>
      </c>
      <c r="B686" s="155" t="s">
        <v>1036</v>
      </c>
      <c r="C686" s="155" t="s">
        <v>1630</v>
      </c>
      <c r="D686" s="155" t="s">
        <v>26</v>
      </c>
    </row>
    <row r="687" spans="1:4" ht="13.5">
      <c r="A687" s="154">
        <v>13691</v>
      </c>
      <c r="B687" s="155" t="s">
        <v>634</v>
      </c>
      <c r="C687" s="155" t="s">
        <v>985</v>
      </c>
      <c r="D687" s="155" t="s">
        <v>26</v>
      </c>
    </row>
    <row r="688" spans="1:4" ht="13.5">
      <c r="A688" s="154">
        <v>13692</v>
      </c>
      <c r="B688" s="155" t="s">
        <v>635</v>
      </c>
      <c r="C688" s="155" t="s">
        <v>985</v>
      </c>
      <c r="D688" s="155" t="s">
        <v>26</v>
      </c>
    </row>
    <row r="689" spans="1:4" ht="13.5">
      <c r="A689" s="154">
        <v>13693</v>
      </c>
      <c r="B689" s="157" t="s">
        <v>636</v>
      </c>
      <c r="C689" s="155" t="s">
        <v>985</v>
      </c>
      <c r="D689" s="157" t="s">
        <v>26</v>
      </c>
    </row>
    <row r="690" spans="1:4" ht="13.5">
      <c r="A690" s="154">
        <v>13694</v>
      </c>
      <c r="B690" s="155" t="s">
        <v>1037</v>
      </c>
      <c r="C690" s="155" t="s">
        <v>1630</v>
      </c>
      <c r="D690" s="155" t="s">
        <v>26</v>
      </c>
    </row>
    <row r="691" spans="1:4" ht="13.5">
      <c r="A691" s="154">
        <v>13695</v>
      </c>
      <c r="B691" s="155" t="s">
        <v>1038</v>
      </c>
      <c r="C691" s="155" t="s">
        <v>1630</v>
      </c>
      <c r="D691" s="155" t="s">
        <v>26</v>
      </c>
    </row>
    <row r="692" spans="1:4" ht="13.5">
      <c r="A692" s="154">
        <v>13696</v>
      </c>
      <c r="B692" s="157" t="s">
        <v>1039</v>
      </c>
      <c r="C692" s="155" t="s">
        <v>1630</v>
      </c>
      <c r="D692" s="157" t="s">
        <v>26</v>
      </c>
    </row>
    <row r="693" spans="1:4" ht="13.5">
      <c r="A693" s="154">
        <v>13697</v>
      </c>
      <c r="B693" s="155" t="s">
        <v>1040</v>
      </c>
      <c r="C693" s="155" t="s">
        <v>1630</v>
      </c>
      <c r="D693" s="155" t="s">
        <v>26</v>
      </c>
    </row>
    <row r="694" spans="1:4" ht="13.5">
      <c r="A694" s="154">
        <v>13699</v>
      </c>
      <c r="B694" s="157" t="s">
        <v>998</v>
      </c>
      <c r="C694" s="155" t="s">
        <v>1630</v>
      </c>
      <c r="D694" s="157" t="s">
        <v>26</v>
      </c>
    </row>
    <row r="695" spans="1:4" ht="13.5">
      <c r="A695" s="154">
        <v>13730</v>
      </c>
      <c r="B695" s="155" t="s">
        <v>167</v>
      </c>
      <c r="C695" s="155" t="s">
        <v>1632</v>
      </c>
      <c r="D695" s="155" t="s">
        <v>24</v>
      </c>
    </row>
    <row r="696" spans="1:4" ht="13.5">
      <c r="A696" s="154">
        <v>13733</v>
      </c>
      <c r="B696" s="155" t="s">
        <v>377</v>
      </c>
      <c r="C696" s="155" t="s">
        <v>1632</v>
      </c>
      <c r="D696" s="155" t="s">
        <v>24</v>
      </c>
    </row>
    <row r="697" spans="1:4" ht="13.5">
      <c r="A697" s="154">
        <v>13738</v>
      </c>
      <c r="B697" s="155" t="s">
        <v>453</v>
      </c>
      <c r="C697" s="155" t="s">
        <v>446</v>
      </c>
      <c r="D697" s="155" t="s">
        <v>14</v>
      </c>
    </row>
    <row r="698" spans="1:4" ht="13.5">
      <c r="A698" s="154">
        <v>13747</v>
      </c>
      <c r="B698" s="157" t="s">
        <v>911</v>
      </c>
      <c r="C698" s="155" t="s">
        <v>1628</v>
      </c>
      <c r="D698" s="157" t="s">
        <v>24</v>
      </c>
    </row>
    <row r="699" spans="1:4" ht="13.5">
      <c r="A699" s="154">
        <v>13758</v>
      </c>
      <c r="B699" s="155" t="s">
        <v>378</v>
      </c>
      <c r="C699" s="155" t="s">
        <v>1632</v>
      </c>
      <c r="D699" s="155" t="s">
        <v>24</v>
      </c>
    </row>
    <row r="700" spans="1:4" ht="13.5">
      <c r="A700" s="154">
        <v>13776</v>
      </c>
      <c r="B700" s="155" t="s">
        <v>912</v>
      </c>
      <c r="C700" s="155" t="s">
        <v>1628</v>
      </c>
      <c r="D700" s="155" t="s">
        <v>24</v>
      </c>
    </row>
    <row r="701" spans="1:4" ht="13.5">
      <c r="A701" s="154">
        <v>13778</v>
      </c>
      <c r="B701" s="155" t="s">
        <v>379</v>
      </c>
      <c r="C701" s="155" t="s">
        <v>1632</v>
      </c>
      <c r="D701" s="155" t="s">
        <v>24</v>
      </c>
    </row>
    <row r="702" spans="1:4" ht="13.5">
      <c r="A702" s="154">
        <v>13780</v>
      </c>
      <c r="B702" s="155" t="s">
        <v>380</v>
      </c>
      <c r="C702" s="155" t="s">
        <v>1632</v>
      </c>
      <c r="D702" s="155" t="s">
        <v>24</v>
      </c>
    </row>
    <row r="703" spans="1:4" ht="13.5">
      <c r="A703" s="154">
        <v>13784</v>
      </c>
      <c r="B703" s="155" t="s">
        <v>454</v>
      </c>
      <c r="C703" s="155" t="s">
        <v>446</v>
      </c>
      <c r="D703" s="155" t="s">
        <v>14</v>
      </c>
    </row>
    <row r="704" spans="1:4" ht="13.5">
      <c r="A704" s="154">
        <v>13796</v>
      </c>
      <c r="B704" s="155" t="s">
        <v>913</v>
      </c>
      <c r="C704" s="155" t="s">
        <v>1628</v>
      </c>
      <c r="D704" s="155" t="s">
        <v>24</v>
      </c>
    </row>
    <row r="705" spans="1:4" ht="13.5">
      <c r="A705" s="154">
        <v>13801</v>
      </c>
      <c r="B705" s="155" t="s">
        <v>381</v>
      </c>
      <c r="C705" s="155" t="s">
        <v>1632</v>
      </c>
      <c r="D705" s="155" t="s">
        <v>24</v>
      </c>
    </row>
    <row r="706" spans="1:4" ht="13.5">
      <c r="A706" s="154">
        <v>13803</v>
      </c>
      <c r="B706" s="155" t="s">
        <v>455</v>
      </c>
      <c r="C706" s="155" t="s">
        <v>446</v>
      </c>
      <c r="D706" s="155" t="s">
        <v>14</v>
      </c>
    </row>
    <row r="707" spans="1:4" ht="13.5">
      <c r="A707" s="154">
        <v>13807</v>
      </c>
      <c r="B707" s="155" t="s">
        <v>914</v>
      </c>
      <c r="C707" s="155" t="s">
        <v>1628</v>
      </c>
      <c r="D707" s="155" t="s">
        <v>24</v>
      </c>
    </row>
    <row r="708" spans="1:4" ht="13.5">
      <c r="A708" s="154">
        <v>13808</v>
      </c>
      <c r="B708" s="155" t="s">
        <v>915</v>
      </c>
      <c r="C708" s="155" t="s">
        <v>1628</v>
      </c>
      <c r="D708" s="155" t="s">
        <v>24</v>
      </c>
    </row>
    <row r="709" spans="1:4" ht="13.5">
      <c r="A709" s="154">
        <v>13809</v>
      </c>
      <c r="B709" s="155" t="s">
        <v>382</v>
      </c>
      <c r="C709" s="155" t="s">
        <v>1632</v>
      </c>
      <c r="D709" s="155" t="s">
        <v>24</v>
      </c>
    </row>
    <row r="710" spans="1:4" ht="13.5">
      <c r="A710" s="154">
        <v>13810</v>
      </c>
      <c r="B710" s="155" t="s">
        <v>916</v>
      </c>
      <c r="C710" s="155" t="s">
        <v>1628</v>
      </c>
      <c r="D710" s="155" t="s">
        <v>24</v>
      </c>
    </row>
    <row r="711" spans="1:4" ht="13.5">
      <c r="A711" s="154">
        <v>13814</v>
      </c>
      <c r="B711" s="155" t="s">
        <v>383</v>
      </c>
      <c r="C711" s="155" t="s">
        <v>1632</v>
      </c>
      <c r="D711" s="155" t="s">
        <v>24</v>
      </c>
    </row>
    <row r="712" spans="1:4" ht="13.5">
      <c r="A712" s="154">
        <v>13815</v>
      </c>
      <c r="B712" s="155" t="s">
        <v>384</v>
      </c>
      <c r="C712" s="155" t="s">
        <v>1632</v>
      </c>
      <c r="D712" s="155" t="s">
        <v>24</v>
      </c>
    </row>
    <row r="713" spans="1:4" ht="13.5">
      <c r="A713" s="154">
        <v>13820</v>
      </c>
      <c r="B713" s="155" t="s">
        <v>917</v>
      </c>
      <c r="C713" s="155" t="s">
        <v>1628</v>
      </c>
      <c r="D713" s="155" t="s">
        <v>24</v>
      </c>
    </row>
    <row r="714" spans="1:4" ht="13.5">
      <c r="A714" s="154">
        <v>13825</v>
      </c>
      <c r="B714" s="155" t="s">
        <v>918</v>
      </c>
      <c r="C714" s="155" t="s">
        <v>1628</v>
      </c>
      <c r="D714" s="155" t="s">
        <v>24</v>
      </c>
    </row>
    <row r="715" spans="1:4" ht="13.5">
      <c r="A715" s="154">
        <v>13830</v>
      </c>
      <c r="B715" s="157" t="s">
        <v>385</v>
      </c>
      <c r="C715" s="155" t="s">
        <v>1632</v>
      </c>
      <c r="D715" s="157" t="s">
        <v>24</v>
      </c>
    </row>
    <row r="716" spans="1:4" ht="13.5">
      <c r="A716" s="154">
        <v>13832</v>
      </c>
      <c r="B716" s="155" t="s">
        <v>386</v>
      </c>
      <c r="C716" s="155" t="s">
        <v>1632</v>
      </c>
      <c r="D716" s="155" t="s">
        <v>24</v>
      </c>
    </row>
    <row r="717" spans="1:4" ht="13.5">
      <c r="A717" s="154">
        <v>13834</v>
      </c>
      <c r="B717" s="155" t="s">
        <v>919</v>
      </c>
      <c r="C717" s="155" t="s">
        <v>1628</v>
      </c>
      <c r="D717" s="155" t="s">
        <v>24</v>
      </c>
    </row>
    <row r="718" spans="1:4" ht="13.5">
      <c r="A718" s="154">
        <v>13841</v>
      </c>
      <c r="B718" s="155" t="s">
        <v>387</v>
      </c>
      <c r="C718" s="155" t="s">
        <v>1632</v>
      </c>
      <c r="D718" s="155" t="s">
        <v>24</v>
      </c>
    </row>
    <row r="719" spans="1:4" ht="13.5">
      <c r="A719" s="154">
        <v>13843</v>
      </c>
      <c r="B719" s="155" t="s">
        <v>388</v>
      </c>
      <c r="C719" s="155" t="s">
        <v>1632</v>
      </c>
      <c r="D719" s="155" t="s">
        <v>24</v>
      </c>
    </row>
    <row r="720" spans="1:4" ht="13.5">
      <c r="A720" s="154">
        <v>13844</v>
      </c>
      <c r="B720" s="155" t="s">
        <v>389</v>
      </c>
      <c r="C720" s="155" t="s">
        <v>1632</v>
      </c>
      <c r="D720" s="155" t="s">
        <v>24</v>
      </c>
    </row>
    <row r="721" spans="1:4" ht="13.5">
      <c r="A721" s="154">
        <v>13849</v>
      </c>
      <c r="B721" s="155" t="s">
        <v>920</v>
      </c>
      <c r="C721" s="155" t="s">
        <v>1628</v>
      </c>
      <c r="D721" s="155" t="s">
        <v>24</v>
      </c>
    </row>
    <row r="722" spans="1:4" ht="13.5">
      <c r="A722" s="154">
        <v>13859</v>
      </c>
      <c r="B722" s="155" t="s">
        <v>921</v>
      </c>
      <c r="C722" s="155" t="s">
        <v>1628</v>
      </c>
      <c r="D722" s="155" t="s">
        <v>24</v>
      </c>
    </row>
    <row r="723" spans="1:4" ht="13.5">
      <c r="A723" s="154">
        <v>13861</v>
      </c>
      <c r="B723" s="155" t="s">
        <v>922</v>
      </c>
      <c r="C723" s="155" t="s">
        <v>1628</v>
      </c>
      <c r="D723" s="155" t="s">
        <v>24</v>
      </c>
    </row>
    <row r="724" spans="1:4" ht="13.5">
      <c r="A724" s="154">
        <v>13863</v>
      </c>
      <c r="B724" s="155" t="s">
        <v>456</v>
      </c>
      <c r="C724" s="155" t="s">
        <v>446</v>
      </c>
      <c r="D724" s="155" t="s">
        <v>14</v>
      </c>
    </row>
    <row r="725" spans="1:4" ht="13.5">
      <c r="A725" s="154">
        <v>14001</v>
      </c>
      <c r="B725" s="155" t="s">
        <v>166</v>
      </c>
      <c r="C725" s="155" t="s">
        <v>1633</v>
      </c>
      <c r="D725" s="155" t="s">
        <v>25</v>
      </c>
    </row>
    <row r="726" spans="1:4" ht="13.5">
      <c r="A726" s="154">
        <v>14004</v>
      </c>
      <c r="B726" s="155" t="s">
        <v>457</v>
      </c>
      <c r="C726" s="155" t="s">
        <v>1633</v>
      </c>
      <c r="D726" s="155" t="s">
        <v>25</v>
      </c>
    </row>
    <row r="727" spans="1:4" ht="13.5">
      <c r="A727" s="154">
        <v>14005</v>
      </c>
      <c r="B727" s="155" t="s">
        <v>555</v>
      </c>
      <c r="C727" s="155" t="s">
        <v>1634</v>
      </c>
      <c r="D727" s="155" t="s">
        <v>25</v>
      </c>
    </row>
    <row r="728" spans="1:4" ht="13.5">
      <c r="A728" s="154">
        <v>14006</v>
      </c>
      <c r="B728" s="155" t="s">
        <v>458</v>
      </c>
      <c r="C728" s="155" t="s">
        <v>1633</v>
      </c>
      <c r="D728" s="155" t="s">
        <v>25</v>
      </c>
    </row>
    <row r="729" spans="1:4" ht="13.5">
      <c r="A729" s="154">
        <v>14008</v>
      </c>
      <c r="B729" s="155" t="s">
        <v>739</v>
      </c>
      <c r="C729" s="155" t="s">
        <v>1635</v>
      </c>
      <c r="D729" s="155" t="s">
        <v>25</v>
      </c>
    </row>
    <row r="730" spans="1:4" ht="13.5">
      <c r="A730" s="154">
        <v>14009</v>
      </c>
      <c r="B730" s="155" t="s">
        <v>1085</v>
      </c>
      <c r="C730" s="155" t="s">
        <v>1103</v>
      </c>
      <c r="D730" s="155" t="s">
        <v>25</v>
      </c>
    </row>
    <row r="731" spans="1:4" ht="13.5">
      <c r="A731" s="154">
        <v>14010</v>
      </c>
      <c r="B731" s="155" t="s">
        <v>459</v>
      </c>
      <c r="C731" s="155" t="s">
        <v>1633</v>
      </c>
      <c r="D731" s="155" t="s">
        <v>25</v>
      </c>
    </row>
    <row r="732" spans="1:4" ht="13.5">
      <c r="A732" s="154">
        <v>14011</v>
      </c>
      <c r="B732" s="155" t="s">
        <v>1086</v>
      </c>
      <c r="C732" s="155" t="s">
        <v>1103</v>
      </c>
      <c r="D732" s="155" t="s">
        <v>25</v>
      </c>
    </row>
    <row r="733" spans="1:4" ht="13.5">
      <c r="A733" s="154">
        <v>14012</v>
      </c>
      <c r="B733" s="155" t="s">
        <v>740</v>
      </c>
      <c r="C733" s="155" t="s">
        <v>1635</v>
      </c>
      <c r="D733" s="155" t="s">
        <v>25</v>
      </c>
    </row>
    <row r="734" spans="1:4" ht="13.5">
      <c r="A734" s="154">
        <v>14013</v>
      </c>
      <c r="B734" s="155" t="s">
        <v>556</v>
      </c>
      <c r="C734" s="155" t="s">
        <v>1634</v>
      </c>
      <c r="D734" s="157" t="s">
        <v>25</v>
      </c>
    </row>
    <row r="735" spans="1:4" ht="13.5">
      <c r="A735" s="154">
        <v>14020</v>
      </c>
      <c r="B735" s="155" t="s">
        <v>557</v>
      </c>
      <c r="C735" s="155" t="s">
        <v>1634</v>
      </c>
      <c r="D735" s="155" t="s">
        <v>25</v>
      </c>
    </row>
    <row r="736" spans="1:4" ht="13.5">
      <c r="A736" s="154">
        <v>14021</v>
      </c>
      <c r="B736" s="155" t="s">
        <v>557</v>
      </c>
      <c r="C736" s="155" t="s">
        <v>1634</v>
      </c>
      <c r="D736" s="155" t="s">
        <v>25</v>
      </c>
    </row>
    <row r="737" spans="1:4" ht="13.5">
      <c r="A737" s="154">
        <v>14024</v>
      </c>
      <c r="B737" s="155" t="s">
        <v>1087</v>
      </c>
      <c r="C737" s="155" t="s">
        <v>1103</v>
      </c>
      <c r="D737" s="155" t="s">
        <v>25</v>
      </c>
    </row>
    <row r="738" spans="1:4" ht="13.5">
      <c r="A738" s="154">
        <v>14025</v>
      </c>
      <c r="B738" s="155" t="s">
        <v>460</v>
      </c>
      <c r="C738" s="155" t="s">
        <v>1633</v>
      </c>
      <c r="D738" s="155" t="s">
        <v>25</v>
      </c>
    </row>
    <row r="739" spans="1:4" ht="13.5">
      <c r="A739" s="154">
        <v>14026</v>
      </c>
      <c r="B739" s="155" t="s">
        <v>461</v>
      </c>
      <c r="C739" s="155" t="s">
        <v>1633</v>
      </c>
      <c r="D739" s="155" t="s">
        <v>25</v>
      </c>
    </row>
    <row r="740" spans="1:4" ht="13.5">
      <c r="A740" s="154">
        <v>14027</v>
      </c>
      <c r="B740" s="155" t="s">
        <v>462</v>
      </c>
      <c r="C740" s="155" t="s">
        <v>1633</v>
      </c>
      <c r="D740" s="157" t="s">
        <v>25</v>
      </c>
    </row>
    <row r="741" spans="1:4" ht="13.5">
      <c r="A741" s="154">
        <v>14028</v>
      </c>
      <c r="B741" s="155" t="s">
        <v>741</v>
      </c>
      <c r="C741" s="155" t="s">
        <v>1635</v>
      </c>
      <c r="D741" s="155" t="s">
        <v>25</v>
      </c>
    </row>
    <row r="742" spans="1:4" ht="13.5">
      <c r="A742" s="154">
        <v>14029</v>
      </c>
      <c r="B742" s="155" t="s">
        <v>257</v>
      </c>
      <c r="C742" s="155" t="s">
        <v>296</v>
      </c>
      <c r="D742" s="155" t="s">
        <v>25</v>
      </c>
    </row>
    <row r="743" spans="1:4" ht="13.5">
      <c r="A743" s="154">
        <v>14030</v>
      </c>
      <c r="B743" s="155" t="s">
        <v>463</v>
      </c>
      <c r="C743" s="155" t="s">
        <v>1633</v>
      </c>
      <c r="D743" s="155" t="s">
        <v>25</v>
      </c>
    </row>
    <row r="744" spans="1:4" ht="13.5">
      <c r="A744" s="154">
        <v>14031</v>
      </c>
      <c r="B744" s="155" t="s">
        <v>464</v>
      </c>
      <c r="C744" s="155" t="s">
        <v>1633</v>
      </c>
      <c r="D744" s="155" t="s">
        <v>25</v>
      </c>
    </row>
    <row r="745" spans="1:4" ht="13.5">
      <c r="A745" s="154">
        <v>14032</v>
      </c>
      <c r="B745" s="155" t="s">
        <v>465</v>
      </c>
      <c r="C745" s="155" t="s">
        <v>1633</v>
      </c>
      <c r="D745" s="155" t="s">
        <v>25</v>
      </c>
    </row>
    <row r="746" spans="1:4" ht="13.5">
      <c r="A746" s="154">
        <v>14033</v>
      </c>
      <c r="B746" s="155" t="s">
        <v>466</v>
      </c>
      <c r="C746" s="155" t="s">
        <v>1633</v>
      </c>
      <c r="D746" s="155" t="s">
        <v>25</v>
      </c>
    </row>
    <row r="747" spans="1:4" ht="13.5">
      <c r="A747" s="154">
        <v>14034</v>
      </c>
      <c r="B747" s="157" t="s">
        <v>467</v>
      </c>
      <c r="C747" s="155" t="s">
        <v>1633</v>
      </c>
      <c r="D747" s="157" t="s">
        <v>25</v>
      </c>
    </row>
    <row r="748" spans="1:4" ht="13.5">
      <c r="A748" s="154">
        <v>14035</v>
      </c>
      <c r="B748" s="155" t="s">
        <v>468</v>
      </c>
      <c r="C748" s="155" t="s">
        <v>1633</v>
      </c>
      <c r="D748" s="155" t="s">
        <v>25</v>
      </c>
    </row>
    <row r="749" spans="1:4" ht="13.5">
      <c r="A749" s="154">
        <v>14036</v>
      </c>
      <c r="B749" s="155" t="s">
        <v>558</v>
      </c>
      <c r="C749" s="155" t="s">
        <v>1634</v>
      </c>
      <c r="D749" s="155" t="s">
        <v>25</v>
      </c>
    </row>
    <row r="750" spans="1:4" ht="13.5">
      <c r="A750" s="154">
        <v>14037</v>
      </c>
      <c r="B750" s="157" t="s">
        <v>1088</v>
      </c>
      <c r="C750" s="155" t="s">
        <v>1103</v>
      </c>
      <c r="D750" s="157" t="s">
        <v>25</v>
      </c>
    </row>
    <row r="751" spans="1:4" ht="13.5">
      <c r="A751" s="154">
        <v>14038</v>
      </c>
      <c r="B751" s="155" t="s">
        <v>469</v>
      </c>
      <c r="C751" s="155" t="s">
        <v>1633</v>
      </c>
      <c r="D751" s="155" t="s">
        <v>25</v>
      </c>
    </row>
    <row r="752" spans="1:4" ht="13.5">
      <c r="A752" s="154">
        <v>14039</v>
      </c>
      <c r="B752" s="157" t="s">
        <v>1089</v>
      </c>
      <c r="C752" s="155" t="s">
        <v>1103</v>
      </c>
      <c r="D752" s="157" t="s">
        <v>25</v>
      </c>
    </row>
    <row r="753" spans="1:4" ht="13.5">
      <c r="A753" s="154">
        <v>14040</v>
      </c>
      <c r="B753" s="155" t="s">
        <v>559</v>
      </c>
      <c r="C753" s="155" t="s">
        <v>1634</v>
      </c>
      <c r="D753" s="155" t="s">
        <v>25</v>
      </c>
    </row>
    <row r="754" spans="1:4" ht="13.5">
      <c r="A754" s="154">
        <v>14041</v>
      </c>
      <c r="B754" s="155" t="s">
        <v>285</v>
      </c>
      <c r="C754" s="155" t="s">
        <v>297</v>
      </c>
      <c r="D754" s="155" t="s">
        <v>25</v>
      </c>
    </row>
    <row r="755" spans="1:4" ht="13.5">
      <c r="A755" s="154">
        <v>14042</v>
      </c>
      <c r="B755" s="157" t="s">
        <v>286</v>
      </c>
      <c r="C755" s="155" t="s">
        <v>297</v>
      </c>
      <c r="D755" s="157" t="s">
        <v>25</v>
      </c>
    </row>
    <row r="756" spans="1:4" ht="13.5">
      <c r="A756" s="154">
        <v>14043</v>
      </c>
      <c r="B756" s="155" t="s">
        <v>470</v>
      </c>
      <c r="C756" s="155" t="s">
        <v>1633</v>
      </c>
      <c r="D756" s="157" t="s">
        <v>25</v>
      </c>
    </row>
    <row r="757" spans="1:4" ht="13.5">
      <c r="A757" s="154">
        <v>14047</v>
      </c>
      <c r="B757" s="155" t="s">
        <v>471</v>
      </c>
      <c r="C757" s="155" t="s">
        <v>1633</v>
      </c>
      <c r="D757" s="155" t="s">
        <v>25</v>
      </c>
    </row>
    <row r="758" spans="1:4" ht="13.5">
      <c r="A758" s="154">
        <v>14048</v>
      </c>
      <c r="B758" s="155" t="s">
        <v>334</v>
      </c>
      <c r="C758" s="155" t="s">
        <v>347</v>
      </c>
      <c r="D758" s="155" t="s">
        <v>25</v>
      </c>
    </row>
    <row r="759" spans="1:4" ht="13.5">
      <c r="A759" s="154">
        <v>14051</v>
      </c>
      <c r="B759" s="155" t="s">
        <v>472</v>
      </c>
      <c r="C759" s="155" t="s">
        <v>1633</v>
      </c>
      <c r="D759" s="155" t="s">
        <v>25</v>
      </c>
    </row>
    <row r="760" spans="1:4" ht="13.5">
      <c r="A760" s="154">
        <v>14052</v>
      </c>
      <c r="B760" s="155" t="s">
        <v>473</v>
      </c>
      <c r="C760" s="155" t="s">
        <v>1633</v>
      </c>
      <c r="D760" s="155" t="s">
        <v>25</v>
      </c>
    </row>
    <row r="761" spans="1:4" ht="13.5">
      <c r="A761" s="154">
        <v>14054</v>
      </c>
      <c r="B761" s="155" t="s">
        <v>560</v>
      </c>
      <c r="C761" s="155" t="s">
        <v>1634</v>
      </c>
      <c r="D761" s="155" t="s">
        <v>25</v>
      </c>
    </row>
    <row r="762" spans="1:4" ht="13.5">
      <c r="A762" s="154">
        <v>14055</v>
      </c>
      <c r="B762" s="155" t="s">
        <v>474</v>
      </c>
      <c r="C762" s="155" t="s">
        <v>1633</v>
      </c>
      <c r="D762" s="155" t="s">
        <v>25</v>
      </c>
    </row>
    <row r="763" spans="1:4" ht="13.5">
      <c r="A763" s="154">
        <v>14056</v>
      </c>
      <c r="B763" s="155" t="s">
        <v>561</v>
      </c>
      <c r="C763" s="155" t="s">
        <v>1634</v>
      </c>
      <c r="D763" s="155" t="s">
        <v>25</v>
      </c>
    </row>
    <row r="764" spans="1:4" ht="13.5">
      <c r="A764" s="154">
        <v>14057</v>
      </c>
      <c r="B764" s="155" t="s">
        <v>475</v>
      </c>
      <c r="C764" s="155" t="s">
        <v>1633</v>
      </c>
      <c r="D764" s="155" t="s">
        <v>25</v>
      </c>
    </row>
    <row r="765" spans="1:4" ht="13.5">
      <c r="A765" s="154">
        <v>14058</v>
      </c>
      <c r="B765" s="157" t="s">
        <v>562</v>
      </c>
      <c r="C765" s="155" t="s">
        <v>1634</v>
      </c>
      <c r="D765" s="157" t="s">
        <v>25</v>
      </c>
    </row>
    <row r="766" spans="1:4" ht="13.5">
      <c r="A766" s="154">
        <v>14059</v>
      </c>
      <c r="B766" s="155" t="s">
        <v>476</v>
      </c>
      <c r="C766" s="155" t="s">
        <v>1633</v>
      </c>
      <c r="D766" s="155" t="s">
        <v>25</v>
      </c>
    </row>
    <row r="767" spans="1:4" ht="13.5">
      <c r="A767" s="154">
        <v>14060</v>
      </c>
      <c r="B767" s="155" t="s">
        <v>287</v>
      </c>
      <c r="C767" s="155" t="s">
        <v>297</v>
      </c>
      <c r="D767" s="155" t="s">
        <v>25</v>
      </c>
    </row>
    <row r="768" spans="1:4" ht="13.5">
      <c r="A768" s="154">
        <v>14061</v>
      </c>
      <c r="B768" s="155" t="s">
        <v>477</v>
      </c>
      <c r="C768" s="155" t="s">
        <v>1633</v>
      </c>
      <c r="D768" s="155" t="s">
        <v>25</v>
      </c>
    </row>
    <row r="769" spans="1:4" ht="13.5">
      <c r="A769" s="154">
        <v>14062</v>
      </c>
      <c r="B769" s="155" t="s">
        <v>335</v>
      </c>
      <c r="C769" s="155" t="s">
        <v>347</v>
      </c>
      <c r="D769" s="155" t="s">
        <v>25</v>
      </c>
    </row>
    <row r="770" spans="1:4" ht="13.5">
      <c r="A770" s="154">
        <v>14063</v>
      </c>
      <c r="B770" s="155" t="s">
        <v>336</v>
      </c>
      <c r="C770" s="155" t="s">
        <v>347</v>
      </c>
      <c r="D770" s="155" t="s">
        <v>25</v>
      </c>
    </row>
    <row r="771" spans="1:4" ht="13.5">
      <c r="A771" s="154">
        <v>14065</v>
      </c>
      <c r="B771" s="155" t="s">
        <v>288</v>
      </c>
      <c r="C771" s="155" t="s">
        <v>297</v>
      </c>
      <c r="D771" s="155" t="s">
        <v>25</v>
      </c>
    </row>
    <row r="772" spans="1:4" ht="13.5">
      <c r="A772" s="154">
        <v>14066</v>
      </c>
      <c r="B772" s="155" t="s">
        <v>1090</v>
      </c>
      <c r="C772" s="155" t="s">
        <v>1103</v>
      </c>
      <c r="D772" s="155" t="s">
        <v>25</v>
      </c>
    </row>
    <row r="773" spans="1:4" ht="13.5">
      <c r="A773" s="154">
        <v>14067</v>
      </c>
      <c r="B773" s="155" t="s">
        <v>742</v>
      </c>
      <c r="C773" s="155" t="s">
        <v>1635</v>
      </c>
      <c r="D773" s="155" t="s">
        <v>25</v>
      </c>
    </row>
    <row r="774" spans="1:4" ht="13.5">
      <c r="A774" s="154">
        <v>14068</v>
      </c>
      <c r="B774" s="155" t="s">
        <v>169</v>
      </c>
      <c r="C774" s="155" t="s">
        <v>1633</v>
      </c>
      <c r="D774" s="155" t="s">
        <v>25</v>
      </c>
    </row>
    <row r="775" spans="1:4" ht="13.5">
      <c r="A775" s="154">
        <v>14069</v>
      </c>
      <c r="B775" s="155" t="s">
        <v>478</v>
      </c>
      <c r="C775" s="155" t="s">
        <v>1633</v>
      </c>
      <c r="D775" s="155" t="s">
        <v>25</v>
      </c>
    </row>
    <row r="776" spans="1:4" ht="13.5">
      <c r="A776" s="154">
        <v>14070</v>
      </c>
      <c r="B776" s="155" t="s">
        <v>479</v>
      </c>
      <c r="C776" s="155" t="s">
        <v>297</v>
      </c>
      <c r="D776" s="155" t="s">
        <v>25</v>
      </c>
    </row>
    <row r="777" spans="1:4" ht="13.5">
      <c r="A777" s="154">
        <v>14072</v>
      </c>
      <c r="B777" s="155" t="s">
        <v>480</v>
      </c>
      <c r="C777" s="155" t="s">
        <v>1633</v>
      </c>
      <c r="D777" s="155" t="s">
        <v>25</v>
      </c>
    </row>
    <row r="778" spans="1:4" ht="13.5">
      <c r="A778" s="154">
        <v>14075</v>
      </c>
      <c r="B778" s="155" t="s">
        <v>481</v>
      </c>
      <c r="C778" s="155" t="s">
        <v>1633</v>
      </c>
      <c r="D778" s="155" t="s">
        <v>25</v>
      </c>
    </row>
    <row r="779" spans="1:4" ht="13.5">
      <c r="A779" s="154">
        <v>14080</v>
      </c>
      <c r="B779" s="155" t="s">
        <v>482</v>
      </c>
      <c r="C779" s="155" t="s">
        <v>1633</v>
      </c>
      <c r="D779" s="155" t="s">
        <v>25</v>
      </c>
    </row>
    <row r="780" spans="1:4" ht="13.5">
      <c r="A780" s="154">
        <v>14081</v>
      </c>
      <c r="B780" s="155" t="s">
        <v>337</v>
      </c>
      <c r="C780" s="155" t="s">
        <v>347</v>
      </c>
      <c r="D780" s="155" t="s">
        <v>25</v>
      </c>
    </row>
    <row r="781" spans="1:4" ht="13.5">
      <c r="A781" s="154">
        <v>14082</v>
      </c>
      <c r="B781" s="155" t="s">
        <v>1091</v>
      </c>
      <c r="C781" s="155" t="s">
        <v>1103</v>
      </c>
      <c r="D781" s="155" t="s">
        <v>25</v>
      </c>
    </row>
    <row r="782" spans="1:4" ht="13.5">
      <c r="A782" s="154">
        <v>14083</v>
      </c>
      <c r="B782" s="155" t="s">
        <v>1092</v>
      </c>
      <c r="C782" s="155" t="s">
        <v>1103</v>
      </c>
      <c r="D782" s="155" t="s">
        <v>25</v>
      </c>
    </row>
    <row r="783" spans="1:4" ht="13.5">
      <c r="A783" s="154">
        <v>14085</v>
      </c>
      <c r="B783" s="155" t="s">
        <v>483</v>
      </c>
      <c r="C783" s="155" t="s">
        <v>1633</v>
      </c>
      <c r="D783" s="155" t="s">
        <v>25</v>
      </c>
    </row>
    <row r="784" spans="1:4" ht="13.5">
      <c r="A784" s="154">
        <v>14086</v>
      </c>
      <c r="B784" s="155" t="s">
        <v>484</v>
      </c>
      <c r="C784" s="155" t="s">
        <v>1633</v>
      </c>
      <c r="D784" s="155" t="s">
        <v>25</v>
      </c>
    </row>
    <row r="785" spans="1:4" ht="13.5">
      <c r="A785" s="154">
        <v>14091</v>
      </c>
      <c r="B785" s="155" t="s">
        <v>485</v>
      </c>
      <c r="C785" s="155" t="s">
        <v>1633</v>
      </c>
      <c r="D785" s="155" t="s">
        <v>25</v>
      </c>
    </row>
    <row r="786" spans="1:4" ht="13.5">
      <c r="A786" s="154">
        <v>14092</v>
      </c>
      <c r="B786" s="155" t="s">
        <v>743</v>
      </c>
      <c r="C786" s="155" t="s">
        <v>1635</v>
      </c>
      <c r="D786" s="155" t="s">
        <v>25</v>
      </c>
    </row>
    <row r="787" spans="1:4" ht="13.5">
      <c r="A787" s="154">
        <v>14094</v>
      </c>
      <c r="B787" s="155" t="s">
        <v>744</v>
      </c>
      <c r="C787" s="155" t="s">
        <v>1635</v>
      </c>
      <c r="D787" s="155" t="s">
        <v>25</v>
      </c>
    </row>
    <row r="788" spans="1:4" ht="13.5">
      <c r="A788" s="154">
        <v>14095</v>
      </c>
      <c r="B788" s="155" t="s">
        <v>744</v>
      </c>
      <c r="C788" s="155" t="s">
        <v>1635</v>
      </c>
      <c r="D788" s="155" t="s">
        <v>25</v>
      </c>
    </row>
    <row r="789" spans="1:4" ht="13.5">
      <c r="A789" s="154">
        <v>14098</v>
      </c>
      <c r="B789" s="155" t="s">
        <v>855</v>
      </c>
      <c r="C789" s="155" t="s">
        <v>1636</v>
      </c>
      <c r="D789" s="155" t="s">
        <v>25</v>
      </c>
    </row>
    <row r="790" spans="1:4" ht="13.5">
      <c r="A790" s="154">
        <v>14101</v>
      </c>
      <c r="B790" s="155" t="s">
        <v>289</v>
      </c>
      <c r="C790" s="155" t="s">
        <v>297</v>
      </c>
      <c r="D790" s="155" t="s">
        <v>25</v>
      </c>
    </row>
    <row r="791" spans="1:4" ht="13.5">
      <c r="A791" s="154">
        <v>14102</v>
      </c>
      <c r="B791" s="155" t="s">
        <v>486</v>
      </c>
      <c r="C791" s="155" t="s">
        <v>1633</v>
      </c>
      <c r="D791" s="155" t="s">
        <v>25</v>
      </c>
    </row>
    <row r="792" spans="1:4" ht="13.5">
      <c r="A792" s="154">
        <v>14103</v>
      </c>
      <c r="B792" s="155" t="s">
        <v>856</v>
      </c>
      <c r="C792" s="155" t="s">
        <v>1636</v>
      </c>
      <c r="D792" s="155" t="s">
        <v>25</v>
      </c>
    </row>
    <row r="793" spans="1:4" ht="13.5">
      <c r="A793" s="154">
        <v>14105</v>
      </c>
      <c r="B793" s="155" t="s">
        <v>745</v>
      </c>
      <c r="C793" s="155" t="s">
        <v>1635</v>
      </c>
      <c r="D793" s="155" t="s">
        <v>25</v>
      </c>
    </row>
    <row r="794" spans="1:4" ht="13.5">
      <c r="A794" s="154">
        <v>14107</v>
      </c>
      <c r="B794" s="155" t="s">
        <v>746</v>
      </c>
      <c r="C794" s="155" t="s">
        <v>1635</v>
      </c>
      <c r="D794" s="155" t="s">
        <v>25</v>
      </c>
    </row>
    <row r="795" spans="1:4" ht="13.5">
      <c r="A795" s="154">
        <v>14108</v>
      </c>
      <c r="B795" s="155" t="s">
        <v>747</v>
      </c>
      <c r="C795" s="155" t="s">
        <v>1635</v>
      </c>
      <c r="D795" s="155" t="s">
        <v>25</v>
      </c>
    </row>
    <row r="796" spans="1:4" ht="13.5">
      <c r="A796" s="154">
        <v>14109</v>
      </c>
      <c r="B796" s="155" t="s">
        <v>748</v>
      </c>
      <c r="C796" s="155" t="s">
        <v>1635</v>
      </c>
      <c r="D796" s="155" t="s">
        <v>25</v>
      </c>
    </row>
    <row r="797" spans="1:4" ht="13.5">
      <c r="A797" s="154">
        <v>14110</v>
      </c>
      <c r="B797" s="155" t="s">
        <v>487</v>
      </c>
      <c r="C797" s="155" t="s">
        <v>1633</v>
      </c>
      <c r="D797" s="155" t="s">
        <v>25</v>
      </c>
    </row>
    <row r="798" spans="1:4" ht="13.5">
      <c r="A798" s="154">
        <v>14111</v>
      </c>
      <c r="B798" s="155" t="s">
        <v>488</v>
      </c>
      <c r="C798" s="155" t="s">
        <v>1633</v>
      </c>
      <c r="D798" s="155" t="s">
        <v>25</v>
      </c>
    </row>
    <row r="799" spans="1:4" ht="13.5">
      <c r="A799" s="154">
        <v>14112</v>
      </c>
      <c r="B799" s="155" t="s">
        <v>489</v>
      </c>
      <c r="C799" s="155" t="s">
        <v>1633</v>
      </c>
      <c r="D799" s="155" t="s">
        <v>25</v>
      </c>
    </row>
    <row r="800" spans="1:4" ht="13.5">
      <c r="A800" s="154">
        <v>14113</v>
      </c>
      <c r="B800" s="155" t="s">
        <v>1093</v>
      </c>
      <c r="C800" s="155" t="s">
        <v>1103</v>
      </c>
      <c r="D800" s="155" t="s">
        <v>25</v>
      </c>
    </row>
    <row r="801" spans="1:4" ht="13.5">
      <c r="A801" s="154">
        <v>14120</v>
      </c>
      <c r="B801" s="155" t="s">
        <v>749</v>
      </c>
      <c r="C801" s="155" t="s">
        <v>1635</v>
      </c>
      <c r="D801" s="155" t="s">
        <v>25</v>
      </c>
    </row>
    <row r="802" spans="1:4" ht="13.5">
      <c r="A802" s="154">
        <v>14125</v>
      </c>
      <c r="B802" s="155" t="s">
        <v>563</v>
      </c>
      <c r="C802" s="155" t="s">
        <v>1634</v>
      </c>
      <c r="D802" s="155" t="s">
        <v>25</v>
      </c>
    </row>
    <row r="803" spans="1:4" ht="13.5">
      <c r="A803" s="154">
        <v>14126</v>
      </c>
      <c r="B803" s="155" t="s">
        <v>750</v>
      </c>
      <c r="C803" s="155" t="s">
        <v>1635</v>
      </c>
      <c r="D803" s="155" t="s">
        <v>25</v>
      </c>
    </row>
    <row r="804" spans="1:4" ht="13.5">
      <c r="A804" s="154">
        <v>14127</v>
      </c>
      <c r="B804" s="155" t="s">
        <v>490</v>
      </c>
      <c r="C804" s="155" t="s">
        <v>1633</v>
      </c>
      <c r="D804" s="157" t="s">
        <v>25</v>
      </c>
    </row>
    <row r="805" spans="1:4" ht="13.5">
      <c r="A805" s="154">
        <v>14129</v>
      </c>
      <c r="B805" s="155" t="s">
        <v>290</v>
      </c>
      <c r="C805" s="155" t="s">
        <v>297</v>
      </c>
      <c r="D805" s="155" t="s">
        <v>25</v>
      </c>
    </row>
    <row r="806" spans="1:4" ht="13.5">
      <c r="A806" s="154">
        <v>14130</v>
      </c>
      <c r="B806" s="155" t="s">
        <v>1094</v>
      </c>
      <c r="C806" s="155" t="s">
        <v>1103</v>
      </c>
      <c r="D806" s="155" t="s">
        <v>25</v>
      </c>
    </row>
    <row r="807" spans="1:4" ht="13.5">
      <c r="A807" s="154">
        <v>14131</v>
      </c>
      <c r="B807" s="155" t="s">
        <v>751</v>
      </c>
      <c r="C807" s="155" t="s">
        <v>1635</v>
      </c>
      <c r="D807" s="157" t="s">
        <v>25</v>
      </c>
    </row>
    <row r="808" spans="1:4" ht="13.5">
      <c r="A808" s="154">
        <v>14132</v>
      </c>
      <c r="B808" s="155" t="s">
        <v>752</v>
      </c>
      <c r="C808" s="155" t="s">
        <v>1635</v>
      </c>
      <c r="D808" s="155" t="s">
        <v>25</v>
      </c>
    </row>
    <row r="809" spans="1:4" ht="13.5">
      <c r="A809" s="154">
        <v>14133</v>
      </c>
      <c r="B809" s="155" t="s">
        <v>291</v>
      </c>
      <c r="C809" s="155" t="s">
        <v>297</v>
      </c>
      <c r="D809" s="155" t="s">
        <v>25</v>
      </c>
    </row>
    <row r="810" spans="1:4" ht="13.5">
      <c r="A810" s="154">
        <v>14134</v>
      </c>
      <c r="B810" s="155" t="s">
        <v>491</v>
      </c>
      <c r="C810" s="155" t="s">
        <v>1633</v>
      </c>
      <c r="D810" s="155" t="s">
        <v>25</v>
      </c>
    </row>
    <row r="811" spans="1:4" ht="13.5">
      <c r="A811" s="154">
        <v>14135</v>
      </c>
      <c r="B811" s="155" t="s">
        <v>338</v>
      </c>
      <c r="C811" s="155" t="s">
        <v>347</v>
      </c>
      <c r="D811" s="155" t="s">
        <v>25</v>
      </c>
    </row>
    <row r="812" spans="1:4" ht="13.5">
      <c r="A812" s="154">
        <v>14136</v>
      </c>
      <c r="B812" s="155" t="s">
        <v>339</v>
      </c>
      <c r="C812" s="155" t="s">
        <v>347</v>
      </c>
      <c r="D812" s="155" t="s">
        <v>25</v>
      </c>
    </row>
    <row r="813" spans="1:4" ht="13.5">
      <c r="A813" s="154">
        <v>14138</v>
      </c>
      <c r="B813" s="155" t="s">
        <v>292</v>
      </c>
      <c r="C813" s="155" t="s">
        <v>297</v>
      </c>
      <c r="D813" s="155" t="s">
        <v>25</v>
      </c>
    </row>
    <row r="814" spans="1:4" ht="13.5">
      <c r="A814" s="154">
        <v>14139</v>
      </c>
      <c r="B814" s="155" t="s">
        <v>492</v>
      </c>
      <c r="C814" s="155" t="s">
        <v>1633</v>
      </c>
      <c r="D814" s="155" t="s">
        <v>25</v>
      </c>
    </row>
    <row r="815" spans="1:4" ht="13.5">
      <c r="A815" s="154">
        <v>14140</v>
      </c>
      <c r="B815" s="155" t="s">
        <v>493</v>
      </c>
      <c r="C815" s="155" t="s">
        <v>1633</v>
      </c>
      <c r="D815" s="155" t="s">
        <v>25</v>
      </c>
    </row>
    <row r="816" spans="1:4" ht="13.5">
      <c r="A816" s="154">
        <v>14141</v>
      </c>
      <c r="B816" s="155" t="s">
        <v>494</v>
      </c>
      <c r="C816" s="155" t="s">
        <v>1633</v>
      </c>
      <c r="D816" s="157" t="s">
        <v>25</v>
      </c>
    </row>
    <row r="817" spans="1:4" ht="13.5">
      <c r="A817" s="154">
        <v>14143</v>
      </c>
      <c r="B817" s="155" t="s">
        <v>564</v>
      </c>
      <c r="C817" s="155" t="s">
        <v>1634</v>
      </c>
      <c r="D817" s="157" t="s">
        <v>25</v>
      </c>
    </row>
    <row r="818" spans="1:4" ht="13.5">
      <c r="A818" s="154">
        <v>14144</v>
      </c>
      <c r="B818" s="155" t="s">
        <v>753</v>
      </c>
      <c r="C818" s="155" t="s">
        <v>1635</v>
      </c>
      <c r="D818" s="155" t="s">
        <v>25</v>
      </c>
    </row>
    <row r="819" spans="1:4" ht="13.5">
      <c r="A819" s="154">
        <v>14145</v>
      </c>
      <c r="B819" s="155" t="s">
        <v>1095</v>
      </c>
      <c r="C819" s="155" t="s">
        <v>1103</v>
      </c>
      <c r="D819" s="155" t="s">
        <v>25</v>
      </c>
    </row>
    <row r="820" spans="1:4" ht="13.5">
      <c r="A820" s="154">
        <v>14150</v>
      </c>
      <c r="B820" s="155" t="s">
        <v>495</v>
      </c>
      <c r="C820" s="155" t="s">
        <v>1633</v>
      </c>
      <c r="D820" s="155" t="s">
        <v>25</v>
      </c>
    </row>
    <row r="821" spans="1:4" ht="13.5">
      <c r="A821" s="154">
        <v>14151</v>
      </c>
      <c r="B821" s="155" t="s">
        <v>495</v>
      </c>
      <c r="C821" s="155" t="s">
        <v>1633</v>
      </c>
      <c r="D821" s="157" t="s">
        <v>25</v>
      </c>
    </row>
    <row r="822" spans="1:4" ht="13.5">
      <c r="A822" s="154">
        <v>14166</v>
      </c>
      <c r="B822" s="155" t="s">
        <v>340</v>
      </c>
      <c r="C822" s="155" t="s">
        <v>347</v>
      </c>
      <c r="D822" s="155" t="s">
        <v>25</v>
      </c>
    </row>
    <row r="823" spans="1:4" ht="13.5">
      <c r="A823" s="154">
        <v>14167</v>
      </c>
      <c r="B823" s="155" t="s">
        <v>1096</v>
      </c>
      <c r="C823" s="155" t="s">
        <v>1103</v>
      </c>
      <c r="D823" s="155" t="s">
        <v>25</v>
      </c>
    </row>
    <row r="824" spans="1:4" ht="13.5">
      <c r="A824" s="154">
        <v>14168</v>
      </c>
      <c r="B824" s="155" t="s">
        <v>293</v>
      </c>
      <c r="C824" s="155" t="s">
        <v>297</v>
      </c>
      <c r="D824" s="155" t="s">
        <v>25</v>
      </c>
    </row>
    <row r="825" spans="1:4" ht="13.5">
      <c r="A825" s="154">
        <v>14169</v>
      </c>
      <c r="B825" s="155" t="s">
        <v>496</v>
      </c>
      <c r="C825" s="155" t="s">
        <v>1633</v>
      </c>
      <c r="D825" s="155" t="s">
        <v>25</v>
      </c>
    </row>
    <row r="826" spans="1:4" ht="13.5">
      <c r="A826" s="154">
        <v>14170</v>
      </c>
      <c r="B826" s="155" t="s">
        <v>497</v>
      </c>
      <c r="C826" s="155" t="s">
        <v>1633</v>
      </c>
      <c r="D826" s="157" t="s">
        <v>25</v>
      </c>
    </row>
    <row r="827" spans="1:4" ht="13.5">
      <c r="A827" s="154">
        <v>14171</v>
      </c>
      <c r="B827" s="155" t="s">
        <v>294</v>
      </c>
      <c r="C827" s="155" t="s">
        <v>297</v>
      </c>
      <c r="D827" s="155" t="s">
        <v>25</v>
      </c>
    </row>
    <row r="828" spans="1:4" ht="13.5">
      <c r="A828" s="154">
        <v>14172</v>
      </c>
      <c r="B828" s="155" t="s">
        <v>754</v>
      </c>
      <c r="C828" s="155" t="s">
        <v>1635</v>
      </c>
      <c r="D828" s="155" t="s">
        <v>25</v>
      </c>
    </row>
    <row r="829" spans="1:4" ht="13.5">
      <c r="A829" s="154">
        <v>14173</v>
      </c>
      <c r="B829" s="155" t="s">
        <v>295</v>
      </c>
      <c r="C829" s="155" t="s">
        <v>297</v>
      </c>
      <c r="D829" s="155" t="s">
        <v>25</v>
      </c>
    </row>
    <row r="830" spans="1:4" ht="13.5">
      <c r="A830" s="154">
        <v>14174</v>
      </c>
      <c r="B830" s="155" t="s">
        <v>755</v>
      </c>
      <c r="C830" s="155" t="s">
        <v>1635</v>
      </c>
      <c r="D830" s="157" t="s">
        <v>25</v>
      </c>
    </row>
    <row r="831" spans="1:4" ht="13.5">
      <c r="A831" s="154">
        <v>14201</v>
      </c>
      <c r="B831" s="155" t="s">
        <v>25</v>
      </c>
      <c r="C831" s="155" t="s">
        <v>1633</v>
      </c>
      <c r="D831" s="155" t="s">
        <v>25</v>
      </c>
    </row>
    <row r="832" spans="1:4" ht="13.5">
      <c r="A832" s="154">
        <v>14202</v>
      </c>
      <c r="B832" s="155" t="s">
        <v>25</v>
      </c>
      <c r="C832" s="155" t="s">
        <v>1633</v>
      </c>
      <c r="D832" s="157" t="s">
        <v>25</v>
      </c>
    </row>
    <row r="833" spans="1:4" ht="13.5">
      <c r="A833" s="154">
        <v>14203</v>
      </c>
      <c r="B833" s="155" t="s">
        <v>25</v>
      </c>
      <c r="C833" s="155" t="s">
        <v>1633</v>
      </c>
      <c r="D833" s="157" t="s">
        <v>25</v>
      </c>
    </row>
    <row r="834" spans="1:4" ht="13.5">
      <c r="A834" s="154">
        <v>14204</v>
      </c>
      <c r="B834" s="155" t="s">
        <v>25</v>
      </c>
      <c r="C834" s="155" t="s">
        <v>1633</v>
      </c>
      <c r="D834" s="157" t="s">
        <v>25</v>
      </c>
    </row>
    <row r="835" spans="1:4" ht="13.5">
      <c r="A835" s="154">
        <v>14205</v>
      </c>
      <c r="B835" s="155" t="s">
        <v>25</v>
      </c>
      <c r="C835" s="155" t="s">
        <v>1633</v>
      </c>
      <c r="D835" s="155" t="s">
        <v>25</v>
      </c>
    </row>
    <row r="836" spans="1:4" ht="13.5">
      <c r="A836" s="154">
        <v>14206</v>
      </c>
      <c r="B836" s="155" t="s">
        <v>25</v>
      </c>
      <c r="C836" s="155" t="s">
        <v>1633</v>
      </c>
      <c r="D836" s="157" t="s">
        <v>25</v>
      </c>
    </row>
    <row r="837" spans="1:4" ht="13.5">
      <c r="A837" s="154">
        <v>14207</v>
      </c>
      <c r="B837" s="155" t="s">
        <v>25</v>
      </c>
      <c r="C837" s="155" t="s">
        <v>1633</v>
      </c>
      <c r="D837" s="157" t="s">
        <v>25</v>
      </c>
    </row>
    <row r="838" spans="1:4" ht="13.5">
      <c r="A838" s="154">
        <v>14208</v>
      </c>
      <c r="B838" s="155" t="s">
        <v>25</v>
      </c>
      <c r="C838" s="155" t="s">
        <v>1633</v>
      </c>
      <c r="D838" s="155" t="s">
        <v>25</v>
      </c>
    </row>
    <row r="839" spans="1:4" ht="13.5">
      <c r="A839" s="154">
        <v>14209</v>
      </c>
      <c r="B839" s="155" t="s">
        <v>25</v>
      </c>
      <c r="C839" s="155" t="s">
        <v>1633</v>
      </c>
      <c r="D839" s="157" t="s">
        <v>25</v>
      </c>
    </row>
    <row r="840" spans="1:4" ht="13.5">
      <c r="A840" s="154">
        <v>14210</v>
      </c>
      <c r="B840" s="155" t="s">
        <v>25</v>
      </c>
      <c r="C840" s="155" t="s">
        <v>1633</v>
      </c>
      <c r="D840" s="155" t="s">
        <v>25</v>
      </c>
    </row>
    <row r="841" spans="1:4" ht="13.5">
      <c r="A841" s="154">
        <v>14211</v>
      </c>
      <c r="B841" s="155" t="s">
        <v>25</v>
      </c>
      <c r="C841" s="155" t="s">
        <v>1633</v>
      </c>
      <c r="D841" s="155" t="s">
        <v>25</v>
      </c>
    </row>
    <row r="842" spans="1:4" ht="13.5">
      <c r="A842" s="154">
        <v>14212</v>
      </c>
      <c r="B842" s="155" t="s">
        <v>25</v>
      </c>
      <c r="C842" s="155" t="s">
        <v>1633</v>
      </c>
      <c r="D842" s="157" t="s">
        <v>25</v>
      </c>
    </row>
    <row r="843" spans="1:4" ht="13.5">
      <c r="A843" s="154">
        <v>14213</v>
      </c>
      <c r="B843" s="155" t="s">
        <v>25</v>
      </c>
      <c r="C843" s="155" t="s">
        <v>1633</v>
      </c>
      <c r="D843" s="155" t="s">
        <v>25</v>
      </c>
    </row>
    <row r="844" spans="1:4" ht="13.5">
      <c r="A844" s="154">
        <v>14214</v>
      </c>
      <c r="B844" s="155" t="s">
        <v>25</v>
      </c>
      <c r="C844" s="155" t="s">
        <v>1633</v>
      </c>
      <c r="D844" s="157" t="s">
        <v>25</v>
      </c>
    </row>
    <row r="845" spans="1:4" ht="13.5">
      <c r="A845" s="154">
        <v>14215</v>
      </c>
      <c r="B845" s="155" t="s">
        <v>25</v>
      </c>
      <c r="C845" s="155" t="s">
        <v>1633</v>
      </c>
      <c r="D845" s="155" t="s">
        <v>25</v>
      </c>
    </row>
    <row r="846" spans="1:4" ht="13.5">
      <c r="A846" s="154">
        <v>14216</v>
      </c>
      <c r="B846" s="155" t="s">
        <v>25</v>
      </c>
      <c r="C846" s="155" t="s">
        <v>1633</v>
      </c>
      <c r="D846" s="155" t="s">
        <v>25</v>
      </c>
    </row>
    <row r="847" spans="1:4" ht="13.5">
      <c r="A847" s="154">
        <v>14217</v>
      </c>
      <c r="B847" s="155" t="s">
        <v>25</v>
      </c>
      <c r="C847" s="155" t="s">
        <v>1633</v>
      </c>
      <c r="D847" s="155" t="s">
        <v>25</v>
      </c>
    </row>
    <row r="848" spans="1:4" ht="13.5">
      <c r="A848" s="154">
        <v>14218</v>
      </c>
      <c r="B848" s="155" t="s">
        <v>25</v>
      </c>
      <c r="C848" s="155" t="s">
        <v>1633</v>
      </c>
      <c r="D848" s="157" t="s">
        <v>25</v>
      </c>
    </row>
    <row r="849" spans="1:4" ht="13.5">
      <c r="A849" s="154">
        <v>14219</v>
      </c>
      <c r="B849" s="155" t="s">
        <v>25</v>
      </c>
      <c r="C849" s="155" t="s">
        <v>1633</v>
      </c>
      <c r="D849" s="157" t="s">
        <v>25</v>
      </c>
    </row>
    <row r="850" spans="1:4" ht="13.5">
      <c r="A850" s="154">
        <v>14220</v>
      </c>
      <c r="B850" s="155" t="s">
        <v>25</v>
      </c>
      <c r="C850" s="155" t="s">
        <v>1633</v>
      </c>
      <c r="D850" s="157" t="s">
        <v>25</v>
      </c>
    </row>
    <row r="851" spans="1:4" ht="13.5">
      <c r="A851" s="154">
        <v>14221</v>
      </c>
      <c r="B851" s="155" t="s">
        <v>25</v>
      </c>
      <c r="C851" s="155" t="s">
        <v>1633</v>
      </c>
      <c r="D851" s="155" t="s">
        <v>25</v>
      </c>
    </row>
    <row r="852" spans="1:4" ht="13.5">
      <c r="A852" s="154">
        <v>14222</v>
      </c>
      <c r="B852" s="155" t="s">
        <v>25</v>
      </c>
      <c r="C852" s="155" t="s">
        <v>1633</v>
      </c>
      <c r="D852" s="155" t="s">
        <v>25</v>
      </c>
    </row>
    <row r="853" spans="1:4" ht="13.5">
      <c r="A853" s="154">
        <v>14223</v>
      </c>
      <c r="B853" s="155" t="s">
        <v>25</v>
      </c>
      <c r="C853" s="155" t="s">
        <v>1633</v>
      </c>
      <c r="D853" s="155" t="s">
        <v>25</v>
      </c>
    </row>
    <row r="854" spans="1:4" ht="13.5">
      <c r="A854" s="154">
        <v>14224</v>
      </c>
      <c r="B854" s="155" t="s">
        <v>25</v>
      </c>
      <c r="C854" s="155" t="s">
        <v>1633</v>
      </c>
      <c r="D854" s="157" t="s">
        <v>25</v>
      </c>
    </row>
    <row r="855" spans="1:4" ht="13.5">
      <c r="A855" s="154">
        <v>14225</v>
      </c>
      <c r="B855" s="155" t="s">
        <v>25</v>
      </c>
      <c r="C855" s="155" t="s">
        <v>1633</v>
      </c>
      <c r="D855" s="157" t="s">
        <v>25</v>
      </c>
    </row>
    <row r="856" spans="1:4" ht="13.5">
      <c r="A856" s="154">
        <v>14226</v>
      </c>
      <c r="B856" s="155" t="s">
        <v>25</v>
      </c>
      <c r="C856" s="155" t="s">
        <v>1633</v>
      </c>
      <c r="D856" s="157" t="s">
        <v>25</v>
      </c>
    </row>
    <row r="857" spans="1:4" ht="13.5">
      <c r="A857" s="154">
        <v>14227</v>
      </c>
      <c r="B857" s="155" t="s">
        <v>25</v>
      </c>
      <c r="C857" s="155" t="s">
        <v>1633</v>
      </c>
      <c r="D857" s="155" t="s">
        <v>25</v>
      </c>
    </row>
    <row r="858" spans="1:4" ht="13.5">
      <c r="A858" s="154">
        <v>14228</v>
      </c>
      <c r="B858" s="155" t="s">
        <v>25</v>
      </c>
      <c r="C858" s="155" t="s">
        <v>1633</v>
      </c>
      <c r="D858" s="155" t="s">
        <v>25</v>
      </c>
    </row>
    <row r="859" spans="1:4" ht="13.5">
      <c r="A859" s="154">
        <v>14231</v>
      </c>
      <c r="B859" s="155" t="s">
        <v>25</v>
      </c>
      <c r="C859" s="155" t="s">
        <v>1633</v>
      </c>
      <c r="D859" s="155" t="s">
        <v>25</v>
      </c>
    </row>
    <row r="860" spans="1:4" ht="13.5">
      <c r="A860" s="154">
        <v>14233</v>
      </c>
      <c r="B860" s="155" t="s">
        <v>25</v>
      </c>
      <c r="C860" s="155" t="s">
        <v>1633</v>
      </c>
      <c r="D860" s="157" t="s">
        <v>25</v>
      </c>
    </row>
    <row r="861" spans="1:4" ht="13.5">
      <c r="A861" s="154">
        <v>14240</v>
      </c>
      <c r="B861" s="155" t="s">
        <v>25</v>
      </c>
      <c r="C861" s="155" t="s">
        <v>1633</v>
      </c>
      <c r="D861" s="155" t="s">
        <v>25</v>
      </c>
    </row>
    <row r="862" spans="1:4" ht="13.5">
      <c r="A862" s="154">
        <v>14241</v>
      </c>
      <c r="B862" s="155" t="s">
        <v>25</v>
      </c>
      <c r="C862" s="155" t="s">
        <v>1633</v>
      </c>
      <c r="D862" s="157" t="s">
        <v>25</v>
      </c>
    </row>
    <row r="863" spans="1:4" ht="13.5">
      <c r="A863" s="154">
        <v>14260</v>
      </c>
      <c r="B863" s="155" t="s">
        <v>25</v>
      </c>
      <c r="C863" s="155" t="s">
        <v>1633</v>
      </c>
      <c r="D863" s="157" t="s">
        <v>25</v>
      </c>
    </row>
    <row r="864" spans="1:4" ht="13.5">
      <c r="A864" s="154">
        <v>14261</v>
      </c>
      <c r="B864" s="155" t="s">
        <v>25</v>
      </c>
      <c r="C864" s="155" t="s">
        <v>1633</v>
      </c>
      <c r="D864" s="155" t="s">
        <v>25</v>
      </c>
    </row>
    <row r="865" spans="1:4" ht="13.5">
      <c r="A865" s="154">
        <v>14263</v>
      </c>
      <c r="B865" s="155" t="s">
        <v>25</v>
      </c>
      <c r="C865" s="155" t="s">
        <v>1633</v>
      </c>
      <c r="D865" s="155" t="s">
        <v>25</v>
      </c>
    </row>
    <row r="866" spans="1:4" ht="13.5">
      <c r="A866" s="154">
        <v>14264</v>
      </c>
      <c r="B866" s="155" t="s">
        <v>25</v>
      </c>
      <c r="C866" s="155" t="s">
        <v>1633</v>
      </c>
      <c r="D866" s="155" t="s">
        <v>25</v>
      </c>
    </row>
    <row r="867" spans="1:4" ht="13.5">
      <c r="A867" s="154">
        <v>14265</v>
      </c>
      <c r="B867" s="155" t="s">
        <v>25</v>
      </c>
      <c r="C867" s="155" t="s">
        <v>1633</v>
      </c>
      <c r="D867" s="155" t="s">
        <v>25</v>
      </c>
    </row>
    <row r="868" spans="1:4" ht="13.5">
      <c r="A868" s="154">
        <v>14267</v>
      </c>
      <c r="B868" s="155" t="s">
        <v>25</v>
      </c>
      <c r="C868" s="155" t="s">
        <v>1633</v>
      </c>
      <c r="D868" s="155" t="s">
        <v>25</v>
      </c>
    </row>
    <row r="869" spans="1:4" ht="13.5">
      <c r="A869" s="154">
        <v>14269</v>
      </c>
      <c r="B869" s="155" t="s">
        <v>25</v>
      </c>
      <c r="C869" s="155" t="s">
        <v>1633</v>
      </c>
      <c r="D869" s="155" t="s">
        <v>25</v>
      </c>
    </row>
    <row r="870" spans="1:4" ht="13.5">
      <c r="A870" s="154">
        <v>14270</v>
      </c>
      <c r="B870" s="155" t="s">
        <v>25</v>
      </c>
      <c r="C870" s="155" t="s">
        <v>1633</v>
      </c>
      <c r="D870" s="155" t="s">
        <v>25</v>
      </c>
    </row>
    <row r="871" spans="1:4" ht="13.5">
      <c r="A871" s="154">
        <v>14272</v>
      </c>
      <c r="B871" s="155" t="s">
        <v>25</v>
      </c>
      <c r="C871" s="155" t="s">
        <v>1633</v>
      </c>
      <c r="D871" s="155" t="s">
        <v>25</v>
      </c>
    </row>
    <row r="872" spans="1:4" ht="13.5">
      <c r="A872" s="154">
        <v>14273</v>
      </c>
      <c r="B872" s="155" t="s">
        <v>25</v>
      </c>
      <c r="C872" s="155" t="s">
        <v>1633</v>
      </c>
      <c r="D872" s="157" t="s">
        <v>25</v>
      </c>
    </row>
    <row r="873" spans="1:4" ht="13.5">
      <c r="A873" s="154">
        <v>14276</v>
      </c>
      <c r="B873" s="155" t="s">
        <v>25</v>
      </c>
      <c r="C873" s="155" t="s">
        <v>1633</v>
      </c>
      <c r="D873" s="157" t="s">
        <v>25</v>
      </c>
    </row>
    <row r="874" spans="1:4" ht="13.5">
      <c r="A874" s="154">
        <v>14280</v>
      </c>
      <c r="B874" s="155" t="s">
        <v>25</v>
      </c>
      <c r="C874" s="155" t="s">
        <v>1633</v>
      </c>
      <c r="D874" s="155" t="s">
        <v>25</v>
      </c>
    </row>
    <row r="875" spans="1:4" ht="13.5">
      <c r="A875" s="154">
        <v>14301</v>
      </c>
      <c r="B875" s="155" t="s">
        <v>756</v>
      </c>
      <c r="C875" s="155" t="s">
        <v>1635</v>
      </c>
      <c r="D875" s="155" t="s">
        <v>25</v>
      </c>
    </row>
    <row r="876" spans="1:4" ht="13.5">
      <c r="A876" s="154">
        <v>14302</v>
      </c>
      <c r="B876" s="155" t="s">
        <v>756</v>
      </c>
      <c r="C876" s="155" t="s">
        <v>1635</v>
      </c>
      <c r="D876" s="155" t="s">
        <v>25</v>
      </c>
    </row>
    <row r="877" spans="1:4" ht="13.5">
      <c r="A877" s="154">
        <v>14303</v>
      </c>
      <c r="B877" s="155" t="s">
        <v>756</v>
      </c>
      <c r="C877" s="155" t="s">
        <v>1635</v>
      </c>
      <c r="D877" s="155" t="s">
        <v>25</v>
      </c>
    </row>
    <row r="878" spans="1:4" ht="13.5">
      <c r="A878" s="154">
        <v>14304</v>
      </c>
      <c r="B878" s="155" t="s">
        <v>756</v>
      </c>
      <c r="C878" s="155" t="s">
        <v>1635</v>
      </c>
      <c r="D878" s="155" t="s">
        <v>25</v>
      </c>
    </row>
    <row r="879" spans="1:4" ht="13.5">
      <c r="A879" s="154">
        <v>14305</v>
      </c>
      <c r="B879" s="155" t="s">
        <v>756</v>
      </c>
      <c r="C879" s="155" t="s">
        <v>1635</v>
      </c>
      <c r="D879" s="155" t="s">
        <v>25</v>
      </c>
    </row>
    <row r="880" spans="1:4" ht="13.5">
      <c r="A880" s="154">
        <v>14410</v>
      </c>
      <c r="B880" s="155" t="s">
        <v>704</v>
      </c>
      <c r="C880" s="155" t="s">
        <v>1114</v>
      </c>
      <c r="D880" s="155" t="s">
        <v>25</v>
      </c>
    </row>
    <row r="881" spans="1:4" ht="13.5">
      <c r="A881" s="154">
        <v>14411</v>
      </c>
      <c r="B881" s="155" t="s">
        <v>857</v>
      </c>
      <c r="C881" s="155" t="s">
        <v>1636</v>
      </c>
      <c r="D881" s="155" t="s">
        <v>25</v>
      </c>
    </row>
    <row r="882" spans="1:4" ht="13.5">
      <c r="A882" s="154">
        <v>14414</v>
      </c>
      <c r="B882" s="155" t="s">
        <v>654</v>
      </c>
      <c r="C882" s="155" t="s">
        <v>442</v>
      </c>
      <c r="D882" s="155" t="s">
        <v>25</v>
      </c>
    </row>
    <row r="883" spans="1:4" ht="13.5">
      <c r="A883" s="154">
        <v>14416</v>
      </c>
      <c r="B883" s="155" t="s">
        <v>565</v>
      </c>
      <c r="C883" s="155" t="s">
        <v>1634</v>
      </c>
      <c r="D883" s="155" t="s">
        <v>25</v>
      </c>
    </row>
    <row r="884" spans="1:4" ht="13.5">
      <c r="A884" s="154">
        <v>14420</v>
      </c>
      <c r="B884" s="155" t="s">
        <v>705</v>
      </c>
      <c r="C884" s="155" t="s">
        <v>1114</v>
      </c>
      <c r="D884" s="155" t="s">
        <v>25</v>
      </c>
    </row>
    <row r="885" spans="1:4" ht="13.5">
      <c r="A885" s="154">
        <v>14422</v>
      </c>
      <c r="B885" s="155" t="s">
        <v>566</v>
      </c>
      <c r="C885" s="155" t="s">
        <v>1634</v>
      </c>
      <c r="D885" s="157" t="s">
        <v>25</v>
      </c>
    </row>
    <row r="886" spans="1:4" ht="13.5">
      <c r="A886" s="154">
        <v>14423</v>
      </c>
      <c r="B886" s="155" t="s">
        <v>655</v>
      </c>
      <c r="C886" s="155" t="s">
        <v>442</v>
      </c>
      <c r="D886" s="155" t="s">
        <v>25</v>
      </c>
    </row>
    <row r="887" spans="1:4" ht="13.5">
      <c r="A887" s="154">
        <v>14424</v>
      </c>
      <c r="B887" s="155" t="s">
        <v>833</v>
      </c>
      <c r="C887" s="155" t="s">
        <v>1117</v>
      </c>
      <c r="D887" s="155" t="s">
        <v>14</v>
      </c>
    </row>
    <row r="888" spans="1:4" ht="13.5">
      <c r="A888" s="154">
        <v>14425</v>
      </c>
      <c r="B888" s="155" t="s">
        <v>834</v>
      </c>
      <c r="C888" s="155" t="s">
        <v>1117</v>
      </c>
      <c r="D888" s="155" t="s">
        <v>14</v>
      </c>
    </row>
    <row r="889" spans="1:4" ht="13.5">
      <c r="A889" s="154">
        <v>14427</v>
      </c>
      <c r="B889" s="155" t="s">
        <v>1097</v>
      </c>
      <c r="C889" s="155" t="s">
        <v>1103</v>
      </c>
      <c r="D889" s="155" t="s">
        <v>25</v>
      </c>
    </row>
    <row r="890" spans="1:4" ht="13.5">
      <c r="A890" s="154">
        <v>14428</v>
      </c>
      <c r="B890" s="155" t="s">
        <v>706</v>
      </c>
      <c r="C890" s="155" t="s">
        <v>1114</v>
      </c>
      <c r="D890" s="157" t="s">
        <v>25</v>
      </c>
    </row>
    <row r="891" spans="1:4" ht="13.5">
      <c r="A891" s="154">
        <v>14429</v>
      </c>
      <c r="B891" s="155" t="s">
        <v>858</v>
      </c>
      <c r="C891" s="155" t="s">
        <v>1636</v>
      </c>
      <c r="D891" s="155" t="s">
        <v>25</v>
      </c>
    </row>
    <row r="892" spans="1:4" ht="13.5">
      <c r="A892" s="154">
        <v>14430</v>
      </c>
      <c r="B892" s="155" t="s">
        <v>707</v>
      </c>
      <c r="C892" s="155" t="s">
        <v>1114</v>
      </c>
      <c r="D892" s="157" t="s">
        <v>25</v>
      </c>
    </row>
    <row r="893" spans="1:4" ht="13.5">
      <c r="A893" s="154">
        <v>14432</v>
      </c>
      <c r="B893" s="155" t="s">
        <v>835</v>
      </c>
      <c r="C893" s="155" t="s">
        <v>1117</v>
      </c>
      <c r="D893" s="155" t="s">
        <v>14</v>
      </c>
    </row>
    <row r="894" spans="1:4" ht="13.5">
      <c r="A894" s="154">
        <v>14435</v>
      </c>
      <c r="B894" s="155" t="s">
        <v>656</v>
      </c>
      <c r="C894" s="155" t="s">
        <v>442</v>
      </c>
      <c r="D894" s="155" t="s">
        <v>25</v>
      </c>
    </row>
    <row r="895" spans="1:4" ht="13.5">
      <c r="A895" s="154">
        <v>14437</v>
      </c>
      <c r="B895" s="155" t="s">
        <v>657</v>
      </c>
      <c r="C895" s="155" t="s">
        <v>442</v>
      </c>
      <c r="D895" s="155" t="s">
        <v>25</v>
      </c>
    </row>
    <row r="896" spans="1:4" ht="13.5">
      <c r="A896" s="154">
        <v>14443</v>
      </c>
      <c r="B896" s="155" t="s">
        <v>836</v>
      </c>
      <c r="C896" s="155" t="s">
        <v>1117</v>
      </c>
      <c r="D896" s="155" t="s">
        <v>14</v>
      </c>
    </row>
    <row r="897" spans="1:4" ht="13.5">
      <c r="A897" s="154">
        <v>14445</v>
      </c>
      <c r="B897" s="155" t="s">
        <v>708</v>
      </c>
      <c r="C897" s="155" t="s">
        <v>1114</v>
      </c>
      <c r="D897" s="155" t="s">
        <v>25</v>
      </c>
    </row>
    <row r="898" spans="1:4" ht="13.5">
      <c r="A898" s="154">
        <v>14450</v>
      </c>
      <c r="B898" s="155" t="s">
        <v>171</v>
      </c>
      <c r="C898" s="155" t="s">
        <v>1114</v>
      </c>
      <c r="D898" s="157" t="s">
        <v>25</v>
      </c>
    </row>
    <row r="899" spans="1:4" ht="13.5">
      <c r="A899" s="154">
        <v>14452</v>
      </c>
      <c r="B899" s="155" t="s">
        <v>859</v>
      </c>
      <c r="C899" s="155" t="s">
        <v>1636</v>
      </c>
      <c r="D899" s="157" t="s">
        <v>25</v>
      </c>
    </row>
    <row r="900" spans="1:4" ht="13.5">
      <c r="A900" s="154">
        <v>14453</v>
      </c>
      <c r="B900" s="155" t="s">
        <v>837</v>
      </c>
      <c r="C900" s="155" t="s">
        <v>1117</v>
      </c>
      <c r="D900" s="157" t="s">
        <v>14</v>
      </c>
    </row>
    <row r="901" spans="1:4" ht="13.5">
      <c r="A901" s="154">
        <v>14454</v>
      </c>
      <c r="B901" s="155" t="s">
        <v>658</v>
      </c>
      <c r="C901" s="155" t="s">
        <v>442</v>
      </c>
      <c r="D901" s="155" t="s">
        <v>25</v>
      </c>
    </row>
    <row r="902" spans="1:4" ht="13.5">
      <c r="A902" s="154">
        <v>14456</v>
      </c>
      <c r="B902" s="155" t="s">
        <v>838</v>
      </c>
      <c r="C902" s="155" t="s">
        <v>1117</v>
      </c>
      <c r="D902" s="155" t="s">
        <v>14</v>
      </c>
    </row>
    <row r="903" spans="1:4" ht="13.5">
      <c r="A903" s="154">
        <v>14461</v>
      </c>
      <c r="B903" s="155" t="s">
        <v>839</v>
      </c>
      <c r="C903" s="155" t="s">
        <v>1117</v>
      </c>
      <c r="D903" s="155" t="s">
        <v>14</v>
      </c>
    </row>
    <row r="904" spans="1:4" ht="13.5">
      <c r="A904" s="154">
        <v>14462</v>
      </c>
      <c r="B904" s="155" t="s">
        <v>659</v>
      </c>
      <c r="C904" s="155" t="s">
        <v>442</v>
      </c>
      <c r="D904" s="155" t="s">
        <v>25</v>
      </c>
    </row>
    <row r="905" spans="1:4" ht="13.5">
      <c r="A905" s="154">
        <v>14463</v>
      </c>
      <c r="B905" s="155" t="s">
        <v>840</v>
      </c>
      <c r="C905" s="155" t="s">
        <v>1117</v>
      </c>
      <c r="D905" s="155" t="s">
        <v>14</v>
      </c>
    </row>
    <row r="906" spans="1:4" ht="13.5">
      <c r="A906" s="154">
        <v>14464</v>
      </c>
      <c r="B906" s="155" t="s">
        <v>709</v>
      </c>
      <c r="C906" s="155" t="s">
        <v>1114</v>
      </c>
      <c r="D906" s="157" t="s">
        <v>25</v>
      </c>
    </row>
    <row r="907" spans="1:4" ht="13.5">
      <c r="A907" s="154">
        <v>14466</v>
      </c>
      <c r="B907" s="155" t="s">
        <v>841</v>
      </c>
      <c r="C907" s="155" t="s">
        <v>442</v>
      </c>
      <c r="D907" s="155" t="s">
        <v>14</v>
      </c>
    </row>
    <row r="908" spans="1:4" ht="13.5">
      <c r="A908" s="154">
        <v>14467</v>
      </c>
      <c r="B908" s="155" t="s">
        <v>710</v>
      </c>
      <c r="C908" s="155" t="s">
        <v>1114</v>
      </c>
      <c r="D908" s="155" t="s">
        <v>25</v>
      </c>
    </row>
    <row r="909" spans="1:4" ht="13.5">
      <c r="A909" s="154">
        <v>14468</v>
      </c>
      <c r="B909" s="155" t="s">
        <v>711</v>
      </c>
      <c r="C909" s="155" t="s">
        <v>1114</v>
      </c>
      <c r="D909" s="155" t="s">
        <v>25</v>
      </c>
    </row>
    <row r="910" spans="1:4" ht="13.5">
      <c r="A910" s="154">
        <v>14469</v>
      </c>
      <c r="B910" s="155" t="s">
        <v>842</v>
      </c>
      <c r="C910" s="155" t="s">
        <v>1117</v>
      </c>
      <c r="D910" s="155" t="s">
        <v>14</v>
      </c>
    </row>
    <row r="911" spans="1:4" ht="13.5">
      <c r="A911" s="154">
        <v>14470</v>
      </c>
      <c r="B911" s="155" t="s">
        <v>860</v>
      </c>
      <c r="C911" s="155" t="s">
        <v>1636</v>
      </c>
      <c r="D911" s="155" t="s">
        <v>25</v>
      </c>
    </row>
    <row r="912" spans="1:4" ht="13.5">
      <c r="A912" s="154">
        <v>14471</v>
      </c>
      <c r="B912" s="155" t="s">
        <v>843</v>
      </c>
      <c r="C912" s="155" t="s">
        <v>1117</v>
      </c>
      <c r="D912" s="157" t="s">
        <v>14</v>
      </c>
    </row>
    <row r="913" spans="1:4" ht="13.5">
      <c r="A913" s="154">
        <v>14472</v>
      </c>
      <c r="B913" s="155" t="s">
        <v>712</v>
      </c>
      <c r="C913" s="155" t="s">
        <v>1114</v>
      </c>
      <c r="D913" s="155" t="s">
        <v>25</v>
      </c>
    </row>
    <row r="914" spans="1:4" ht="13.5">
      <c r="A914" s="154">
        <v>14475</v>
      </c>
      <c r="B914" s="155" t="s">
        <v>844</v>
      </c>
      <c r="C914" s="155" t="s">
        <v>1117</v>
      </c>
      <c r="D914" s="155" t="s">
        <v>14</v>
      </c>
    </row>
    <row r="915" spans="1:4" ht="13.5">
      <c r="A915" s="154">
        <v>14476</v>
      </c>
      <c r="B915" s="155" t="s">
        <v>861</v>
      </c>
      <c r="C915" s="155" t="s">
        <v>1636</v>
      </c>
      <c r="D915" s="155" t="s">
        <v>25</v>
      </c>
    </row>
    <row r="916" spans="1:4" ht="13.5">
      <c r="A916" s="154">
        <v>14477</v>
      </c>
      <c r="B916" s="155" t="s">
        <v>862</v>
      </c>
      <c r="C916" s="155" t="s">
        <v>1636</v>
      </c>
      <c r="D916" s="155" t="s">
        <v>25</v>
      </c>
    </row>
    <row r="917" spans="1:4" ht="13.5">
      <c r="A917" s="154">
        <v>14479</v>
      </c>
      <c r="B917" s="155" t="s">
        <v>863</v>
      </c>
      <c r="C917" s="155" t="s">
        <v>1636</v>
      </c>
      <c r="D917" s="155" t="s">
        <v>25</v>
      </c>
    </row>
    <row r="918" spans="1:4" ht="13.5">
      <c r="A918" s="154">
        <v>14480</v>
      </c>
      <c r="B918" s="155" t="s">
        <v>660</v>
      </c>
      <c r="C918" s="155" t="s">
        <v>442</v>
      </c>
      <c r="D918" s="155" t="s">
        <v>25</v>
      </c>
    </row>
    <row r="919" spans="1:4" ht="13.5">
      <c r="A919" s="154">
        <v>14481</v>
      </c>
      <c r="B919" s="155" t="s">
        <v>661</v>
      </c>
      <c r="C919" s="155" t="s">
        <v>442</v>
      </c>
      <c r="D919" s="155" t="s">
        <v>25</v>
      </c>
    </row>
    <row r="920" spans="1:4" ht="13.5">
      <c r="A920" s="154">
        <v>14482</v>
      </c>
      <c r="B920" s="155" t="s">
        <v>567</v>
      </c>
      <c r="C920" s="155" t="s">
        <v>1634</v>
      </c>
      <c r="D920" s="155" t="s">
        <v>25</v>
      </c>
    </row>
    <row r="921" spans="1:4" ht="13.5">
      <c r="A921" s="154">
        <v>14485</v>
      </c>
      <c r="B921" s="155" t="s">
        <v>662</v>
      </c>
      <c r="C921" s="155" t="s">
        <v>442</v>
      </c>
      <c r="D921" s="155" t="s">
        <v>25</v>
      </c>
    </row>
    <row r="922" spans="1:4" ht="13.5">
      <c r="A922" s="154">
        <v>14486</v>
      </c>
      <c r="B922" s="155" t="s">
        <v>663</v>
      </c>
      <c r="C922" s="155" t="s">
        <v>442</v>
      </c>
      <c r="D922" s="155" t="s">
        <v>25</v>
      </c>
    </row>
    <row r="923" spans="1:4" ht="13.5">
      <c r="A923" s="154">
        <v>14487</v>
      </c>
      <c r="B923" s="155" t="s">
        <v>664</v>
      </c>
      <c r="C923" s="155" t="s">
        <v>442</v>
      </c>
      <c r="D923" s="155" t="s">
        <v>25</v>
      </c>
    </row>
    <row r="924" spans="1:4" ht="13.5">
      <c r="A924" s="154">
        <v>14488</v>
      </c>
      <c r="B924" s="155" t="s">
        <v>665</v>
      </c>
      <c r="C924" s="155" t="s">
        <v>442</v>
      </c>
      <c r="D924" s="155" t="s">
        <v>25</v>
      </c>
    </row>
    <row r="925" spans="1:4" ht="13.5">
      <c r="A925" s="154">
        <v>14504</v>
      </c>
      <c r="B925" s="155" t="s">
        <v>845</v>
      </c>
      <c r="C925" s="155" t="s">
        <v>1117</v>
      </c>
      <c r="D925" s="157" t="s">
        <v>14</v>
      </c>
    </row>
    <row r="926" spans="1:4" ht="13.5">
      <c r="A926" s="154">
        <v>14506</v>
      </c>
      <c r="B926" s="155" t="s">
        <v>713</v>
      </c>
      <c r="C926" s="155" t="s">
        <v>1114</v>
      </c>
      <c r="D926" s="157" t="s">
        <v>25</v>
      </c>
    </row>
    <row r="927" spans="1:4" ht="13.5">
      <c r="A927" s="154">
        <v>14508</v>
      </c>
      <c r="B927" s="155" t="s">
        <v>864</v>
      </c>
      <c r="C927" s="155" t="s">
        <v>1114</v>
      </c>
      <c r="D927" s="157" t="s">
        <v>25</v>
      </c>
    </row>
    <row r="928" spans="1:4" ht="13.5">
      <c r="A928" s="154">
        <v>14510</v>
      </c>
      <c r="B928" s="155" t="s">
        <v>666</v>
      </c>
      <c r="C928" s="155" t="s">
        <v>442</v>
      </c>
      <c r="D928" s="157" t="s">
        <v>25</v>
      </c>
    </row>
    <row r="929" spans="1:4" ht="13.5">
      <c r="A929" s="154">
        <v>14511</v>
      </c>
      <c r="B929" s="155" t="s">
        <v>714</v>
      </c>
      <c r="C929" s="155" t="s">
        <v>1114</v>
      </c>
      <c r="D929" s="157" t="s">
        <v>25</v>
      </c>
    </row>
    <row r="930" spans="1:4" ht="13.5">
      <c r="A930" s="154">
        <v>14512</v>
      </c>
      <c r="B930" s="155" t="s">
        <v>846</v>
      </c>
      <c r="C930" s="155" t="s">
        <v>1117</v>
      </c>
      <c r="D930" s="155" t="s">
        <v>14</v>
      </c>
    </row>
    <row r="931" spans="1:4" ht="13.5">
      <c r="A931" s="154">
        <v>14514</v>
      </c>
      <c r="B931" s="155" t="s">
        <v>715</v>
      </c>
      <c r="C931" s="155" t="s">
        <v>1114</v>
      </c>
      <c r="D931" s="155" t="s">
        <v>25</v>
      </c>
    </row>
    <row r="932" spans="1:4" ht="13.5">
      <c r="A932" s="154">
        <v>14515</v>
      </c>
      <c r="B932" s="155" t="s">
        <v>716</v>
      </c>
      <c r="C932" s="155" t="s">
        <v>1114</v>
      </c>
      <c r="D932" s="157" t="s">
        <v>25</v>
      </c>
    </row>
    <row r="933" spans="1:4" ht="13.5">
      <c r="A933" s="154">
        <v>14517</v>
      </c>
      <c r="B933" s="155" t="s">
        <v>667</v>
      </c>
      <c r="C933" s="155" t="s">
        <v>442</v>
      </c>
      <c r="D933" s="157" t="s">
        <v>25</v>
      </c>
    </row>
    <row r="934" spans="1:4" ht="13.5">
      <c r="A934" s="154">
        <v>14518</v>
      </c>
      <c r="B934" s="155" t="s">
        <v>847</v>
      </c>
      <c r="C934" s="155" t="s">
        <v>1117</v>
      </c>
      <c r="D934" s="155" t="s">
        <v>14</v>
      </c>
    </row>
    <row r="935" spans="1:4" ht="13.5">
      <c r="A935" s="154">
        <v>14525</v>
      </c>
      <c r="B935" s="155" t="s">
        <v>568</v>
      </c>
      <c r="C935" s="155" t="s">
        <v>1634</v>
      </c>
      <c r="D935" s="155" t="s">
        <v>25</v>
      </c>
    </row>
    <row r="936" spans="1:4" ht="13.5">
      <c r="A936" s="154">
        <v>14526</v>
      </c>
      <c r="B936" s="155" t="s">
        <v>717</v>
      </c>
      <c r="C936" s="155" t="s">
        <v>1114</v>
      </c>
      <c r="D936" s="157" t="s">
        <v>25</v>
      </c>
    </row>
    <row r="937" spans="1:4" ht="13.5">
      <c r="A937" s="154">
        <v>14530</v>
      </c>
      <c r="B937" s="155" t="s">
        <v>1098</v>
      </c>
      <c r="C937" s="155" t="s">
        <v>1103</v>
      </c>
      <c r="D937" s="157" t="s">
        <v>25</v>
      </c>
    </row>
    <row r="938" spans="1:4" ht="13.5">
      <c r="A938" s="154">
        <v>14532</v>
      </c>
      <c r="B938" s="155" t="s">
        <v>848</v>
      </c>
      <c r="C938" s="155" t="s">
        <v>1117</v>
      </c>
      <c r="D938" s="155" t="s">
        <v>14</v>
      </c>
    </row>
    <row r="939" spans="1:4" ht="13.5">
      <c r="A939" s="154">
        <v>14533</v>
      </c>
      <c r="B939" s="155" t="s">
        <v>668</v>
      </c>
      <c r="C939" s="155" t="s">
        <v>442</v>
      </c>
      <c r="D939" s="157" t="s">
        <v>25</v>
      </c>
    </row>
    <row r="940" spans="1:4" ht="13.5">
      <c r="A940" s="154">
        <v>14534</v>
      </c>
      <c r="B940" s="155" t="s">
        <v>718</v>
      </c>
      <c r="C940" s="155" t="s">
        <v>1114</v>
      </c>
      <c r="D940" s="157" t="s">
        <v>25</v>
      </c>
    </row>
    <row r="941" spans="1:4" ht="13.5">
      <c r="A941" s="154">
        <v>14536</v>
      </c>
      <c r="B941" s="155" t="s">
        <v>1099</v>
      </c>
      <c r="C941" s="155" t="s">
        <v>1103</v>
      </c>
      <c r="D941" s="157" t="s">
        <v>25</v>
      </c>
    </row>
    <row r="942" spans="1:4" ht="13.5">
      <c r="A942" s="154">
        <v>14537</v>
      </c>
      <c r="B942" s="155" t="s">
        <v>849</v>
      </c>
      <c r="C942" s="155" t="s">
        <v>1117</v>
      </c>
      <c r="D942" s="155" t="s">
        <v>14</v>
      </c>
    </row>
    <row r="943" spans="1:4" ht="13.5">
      <c r="A943" s="154">
        <v>14539</v>
      </c>
      <c r="B943" s="155" t="s">
        <v>669</v>
      </c>
      <c r="C943" s="155" t="s">
        <v>442</v>
      </c>
      <c r="D943" s="157" t="s">
        <v>25</v>
      </c>
    </row>
    <row r="944" spans="1:4" ht="13.5">
      <c r="A944" s="154">
        <v>14543</v>
      </c>
      <c r="B944" s="155" t="s">
        <v>719</v>
      </c>
      <c r="C944" s="155" t="s">
        <v>1114</v>
      </c>
      <c r="D944" s="155" t="s">
        <v>25</v>
      </c>
    </row>
    <row r="945" spans="1:4" ht="13.5">
      <c r="A945" s="154">
        <v>14545</v>
      </c>
      <c r="B945" s="155" t="s">
        <v>670</v>
      </c>
      <c r="C945" s="155" t="s">
        <v>442</v>
      </c>
      <c r="D945" s="157" t="s">
        <v>25</v>
      </c>
    </row>
    <row r="946" spans="1:4" ht="13.5">
      <c r="A946" s="154">
        <v>14546</v>
      </c>
      <c r="B946" s="155" t="s">
        <v>720</v>
      </c>
      <c r="C946" s="155" t="s">
        <v>1114</v>
      </c>
      <c r="D946" s="155" t="s">
        <v>25</v>
      </c>
    </row>
    <row r="947" spans="1:4" ht="13.5">
      <c r="A947" s="154">
        <v>14547</v>
      </c>
      <c r="B947" s="155" t="s">
        <v>850</v>
      </c>
      <c r="C947" s="155" t="s">
        <v>1117</v>
      </c>
      <c r="D947" s="157" t="s">
        <v>14</v>
      </c>
    </row>
    <row r="948" spans="1:4" ht="13.5">
      <c r="A948" s="154">
        <v>14548</v>
      </c>
      <c r="B948" s="155" t="s">
        <v>851</v>
      </c>
      <c r="C948" s="155" t="s">
        <v>1117</v>
      </c>
      <c r="D948" s="157" t="s">
        <v>14</v>
      </c>
    </row>
    <row r="949" spans="1:4" ht="13.5">
      <c r="A949" s="154">
        <v>14549</v>
      </c>
      <c r="B949" s="155" t="s">
        <v>1100</v>
      </c>
      <c r="C949" s="155" t="s">
        <v>1103</v>
      </c>
      <c r="D949" s="157" t="s">
        <v>25</v>
      </c>
    </row>
    <row r="950" spans="1:4" ht="13.5">
      <c r="A950" s="154">
        <v>14550</v>
      </c>
      <c r="B950" s="155" t="s">
        <v>1101</v>
      </c>
      <c r="C950" s="155" t="s">
        <v>1103</v>
      </c>
      <c r="D950" s="155" t="s">
        <v>25</v>
      </c>
    </row>
    <row r="951" spans="1:4" ht="13.5">
      <c r="A951" s="154">
        <v>14556</v>
      </c>
      <c r="B951" s="155" t="s">
        <v>671</v>
      </c>
      <c r="C951" s="155" t="s">
        <v>442</v>
      </c>
      <c r="D951" s="157" t="s">
        <v>25</v>
      </c>
    </row>
    <row r="952" spans="1:4" ht="13.5">
      <c r="A952" s="154">
        <v>14557</v>
      </c>
      <c r="B952" s="155" t="s">
        <v>569</v>
      </c>
      <c r="C952" s="155" t="s">
        <v>1634</v>
      </c>
      <c r="D952" s="157" t="s">
        <v>25</v>
      </c>
    </row>
    <row r="953" spans="1:4" ht="13.5">
      <c r="A953" s="154">
        <v>14558</v>
      </c>
      <c r="B953" s="155" t="s">
        <v>672</v>
      </c>
      <c r="C953" s="155" t="s">
        <v>442</v>
      </c>
      <c r="D953" s="155" t="s">
        <v>25</v>
      </c>
    </row>
    <row r="954" spans="1:4" ht="13.5">
      <c r="A954" s="154">
        <v>14559</v>
      </c>
      <c r="B954" s="155" t="s">
        <v>721</v>
      </c>
      <c r="C954" s="155" t="s">
        <v>1114</v>
      </c>
      <c r="D954" s="157" t="s">
        <v>25</v>
      </c>
    </row>
    <row r="955" spans="1:4" ht="13.5">
      <c r="A955" s="154">
        <v>14560</v>
      </c>
      <c r="B955" s="155" t="s">
        <v>673</v>
      </c>
      <c r="C955" s="155" t="s">
        <v>442</v>
      </c>
      <c r="D955" s="155" t="s">
        <v>25</v>
      </c>
    </row>
    <row r="956" spans="1:4" ht="13.5">
      <c r="A956" s="154">
        <v>14561</v>
      </c>
      <c r="B956" s="155" t="s">
        <v>852</v>
      </c>
      <c r="C956" s="155" t="s">
        <v>1117</v>
      </c>
      <c r="D956" s="157" t="s">
        <v>14</v>
      </c>
    </row>
    <row r="957" spans="1:4" ht="13.5">
      <c r="A957" s="154">
        <v>14564</v>
      </c>
      <c r="B957" s="155" t="s">
        <v>853</v>
      </c>
      <c r="C957" s="155" t="s">
        <v>1117</v>
      </c>
      <c r="D957" s="157" t="s">
        <v>14</v>
      </c>
    </row>
    <row r="958" spans="1:4" ht="13.5">
      <c r="A958" s="154">
        <v>14569</v>
      </c>
      <c r="B958" s="155" t="s">
        <v>1102</v>
      </c>
      <c r="C958" s="155" t="s">
        <v>1103</v>
      </c>
      <c r="D958" s="157" t="s">
        <v>25</v>
      </c>
    </row>
    <row r="959" spans="1:4" ht="13.5">
      <c r="A959" s="154">
        <v>14571</v>
      </c>
      <c r="B959" s="155" t="s">
        <v>865</v>
      </c>
      <c r="C959" s="155" t="s">
        <v>1636</v>
      </c>
      <c r="D959" s="155" t="s">
        <v>25</v>
      </c>
    </row>
    <row r="960" spans="1:4" ht="13.5">
      <c r="A960" s="154">
        <v>14580</v>
      </c>
      <c r="B960" s="155" t="s">
        <v>722</v>
      </c>
      <c r="C960" s="155" t="s">
        <v>1114</v>
      </c>
      <c r="D960" s="155" t="s">
        <v>25</v>
      </c>
    </row>
    <row r="961" spans="1:4" ht="13.5">
      <c r="A961" s="154">
        <v>14585</v>
      </c>
      <c r="B961" s="155" t="s">
        <v>854</v>
      </c>
      <c r="C961" s="155" t="s">
        <v>1117</v>
      </c>
      <c r="D961" s="157" t="s">
        <v>14</v>
      </c>
    </row>
    <row r="962" spans="1:4" ht="13.5">
      <c r="A962" s="154">
        <v>14586</v>
      </c>
      <c r="B962" s="155" t="s">
        <v>723</v>
      </c>
      <c r="C962" s="155" t="s">
        <v>1114</v>
      </c>
      <c r="D962" s="155" t="s">
        <v>25</v>
      </c>
    </row>
    <row r="963" spans="1:4" ht="13.5">
      <c r="A963" s="154">
        <v>14591</v>
      </c>
      <c r="B963" s="155" t="s">
        <v>1103</v>
      </c>
      <c r="C963" s="155" t="s">
        <v>1103</v>
      </c>
      <c r="D963" s="157" t="s">
        <v>25</v>
      </c>
    </row>
    <row r="964" spans="1:4" ht="13.5">
      <c r="A964" s="154">
        <v>14592</v>
      </c>
      <c r="B964" s="155" t="s">
        <v>674</v>
      </c>
      <c r="C964" s="155" t="s">
        <v>442</v>
      </c>
      <c r="D964" s="155" t="s">
        <v>25</v>
      </c>
    </row>
    <row r="965" spans="1:4" ht="13.5">
      <c r="A965" s="154">
        <v>14602</v>
      </c>
      <c r="B965" s="155" t="s">
        <v>724</v>
      </c>
      <c r="C965" s="155" t="s">
        <v>1114</v>
      </c>
      <c r="D965" s="155" t="s">
        <v>25</v>
      </c>
    </row>
    <row r="966" spans="1:4" ht="13.5">
      <c r="A966" s="154">
        <v>14603</v>
      </c>
      <c r="B966" s="155" t="s">
        <v>724</v>
      </c>
      <c r="C966" s="155" t="s">
        <v>1114</v>
      </c>
      <c r="D966" s="155" t="s">
        <v>25</v>
      </c>
    </row>
    <row r="967" spans="1:4" ht="13.5">
      <c r="A967" s="154">
        <v>14604</v>
      </c>
      <c r="B967" s="155" t="s">
        <v>724</v>
      </c>
      <c r="C967" s="155" t="s">
        <v>1114</v>
      </c>
      <c r="D967" s="155" t="s">
        <v>25</v>
      </c>
    </row>
    <row r="968" spans="1:4" ht="13.5">
      <c r="A968" s="154">
        <v>14605</v>
      </c>
      <c r="B968" s="155" t="s">
        <v>724</v>
      </c>
      <c r="C968" s="155" t="s">
        <v>1114</v>
      </c>
      <c r="D968" s="155" t="s">
        <v>25</v>
      </c>
    </row>
    <row r="969" spans="1:4" ht="13.5">
      <c r="A969" s="154">
        <v>14606</v>
      </c>
      <c r="B969" s="155" t="s">
        <v>724</v>
      </c>
      <c r="C969" s="155" t="s">
        <v>1114</v>
      </c>
      <c r="D969" s="157" t="s">
        <v>25</v>
      </c>
    </row>
    <row r="970" spans="1:4" ht="13.5">
      <c r="A970" s="154">
        <v>14607</v>
      </c>
      <c r="B970" s="155" t="s">
        <v>724</v>
      </c>
      <c r="C970" s="155" t="s">
        <v>1114</v>
      </c>
      <c r="D970" s="157" t="s">
        <v>25</v>
      </c>
    </row>
    <row r="971" spans="1:4" ht="13.5">
      <c r="A971" s="154">
        <v>14608</v>
      </c>
      <c r="B971" s="155" t="s">
        <v>724</v>
      </c>
      <c r="C971" s="155" t="s">
        <v>1114</v>
      </c>
      <c r="D971" s="155" t="s">
        <v>25</v>
      </c>
    </row>
    <row r="972" spans="1:4" ht="13.5">
      <c r="A972" s="154">
        <v>14609</v>
      </c>
      <c r="B972" s="155" t="s">
        <v>724</v>
      </c>
      <c r="C972" s="155" t="s">
        <v>1114</v>
      </c>
      <c r="D972" s="155" t="s">
        <v>25</v>
      </c>
    </row>
    <row r="973" spans="1:4" ht="13.5">
      <c r="A973" s="154">
        <v>14610</v>
      </c>
      <c r="B973" s="155" t="s">
        <v>724</v>
      </c>
      <c r="C973" s="155" t="s">
        <v>1114</v>
      </c>
      <c r="D973" s="155" t="s">
        <v>25</v>
      </c>
    </row>
    <row r="974" spans="1:4" ht="13.5">
      <c r="A974" s="154">
        <v>14611</v>
      </c>
      <c r="B974" s="155" t="s">
        <v>724</v>
      </c>
      <c r="C974" s="155" t="s">
        <v>1114</v>
      </c>
      <c r="D974" s="157" t="s">
        <v>25</v>
      </c>
    </row>
    <row r="975" spans="1:4" ht="13.5">
      <c r="A975" s="154">
        <v>14612</v>
      </c>
      <c r="B975" s="155" t="s">
        <v>724</v>
      </c>
      <c r="C975" s="155" t="s">
        <v>1114</v>
      </c>
      <c r="D975" s="157" t="s">
        <v>25</v>
      </c>
    </row>
    <row r="976" spans="1:4" ht="13.5">
      <c r="A976" s="154">
        <v>14613</v>
      </c>
      <c r="B976" s="155" t="s">
        <v>724</v>
      </c>
      <c r="C976" s="155" t="s">
        <v>1114</v>
      </c>
      <c r="D976" s="155" t="s">
        <v>25</v>
      </c>
    </row>
    <row r="977" spans="1:4" ht="13.5">
      <c r="A977" s="154">
        <v>14614</v>
      </c>
      <c r="B977" s="155" t="s">
        <v>724</v>
      </c>
      <c r="C977" s="155" t="s">
        <v>1114</v>
      </c>
      <c r="D977" s="157" t="s">
        <v>25</v>
      </c>
    </row>
    <row r="978" spans="1:4" ht="13.5">
      <c r="A978" s="154">
        <v>14615</v>
      </c>
      <c r="B978" s="155" t="s">
        <v>724</v>
      </c>
      <c r="C978" s="155" t="s">
        <v>1114</v>
      </c>
      <c r="D978" s="155" t="s">
        <v>25</v>
      </c>
    </row>
    <row r="979" spans="1:4" ht="13.5">
      <c r="A979" s="154">
        <v>14616</v>
      </c>
      <c r="B979" s="155" t="s">
        <v>724</v>
      </c>
      <c r="C979" s="155" t="s">
        <v>1114</v>
      </c>
      <c r="D979" s="157" t="s">
        <v>25</v>
      </c>
    </row>
    <row r="980" spans="1:4" ht="13.5">
      <c r="A980" s="154">
        <v>14617</v>
      </c>
      <c r="B980" s="155" t="s">
        <v>724</v>
      </c>
      <c r="C980" s="155" t="s">
        <v>1114</v>
      </c>
      <c r="D980" s="155" t="s">
        <v>25</v>
      </c>
    </row>
    <row r="981" spans="1:4" ht="13.5">
      <c r="A981" s="154">
        <v>14618</v>
      </c>
      <c r="B981" s="155" t="s">
        <v>724</v>
      </c>
      <c r="C981" s="155" t="s">
        <v>1114</v>
      </c>
      <c r="D981" s="155" t="s">
        <v>25</v>
      </c>
    </row>
    <row r="982" spans="1:4" ht="13.5">
      <c r="A982" s="154">
        <v>14619</v>
      </c>
      <c r="B982" s="155" t="s">
        <v>724</v>
      </c>
      <c r="C982" s="155" t="s">
        <v>1114</v>
      </c>
      <c r="D982" s="155" t="s">
        <v>25</v>
      </c>
    </row>
    <row r="983" spans="1:4" ht="13.5">
      <c r="A983" s="154">
        <v>14620</v>
      </c>
      <c r="B983" s="155" t="s">
        <v>724</v>
      </c>
      <c r="C983" s="155" t="s">
        <v>1114</v>
      </c>
      <c r="D983" s="155" t="s">
        <v>25</v>
      </c>
    </row>
    <row r="984" spans="1:4" ht="13.5">
      <c r="A984" s="154">
        <v>14621</v>
      </c>
      <c r="B984" s="155" t="s">
        <v>724</v>
      </c>
      <c r="C984" s="155" t="s">
        <v>1114</v>
      </c>
      <c r="D984" s="155" t="s">
        <v>25</v>
      </c>
    </row>
    <row r="985" spans="1:4" ht="13.5">
      <c r="A985" s="154">
        <v>14622</v>
      </c>
      <c r="B985" s="155" t="s">
        <v>724</v>
      </c>
      <c r="C985" s="155" t="s">
        <v>1114</v>
      </c>
      <c r="D985" s="155" t="s">
        <v>25</v>
      </c>
    </row>
    <row r="986" spans="1:4" ht="13.5">
      <c r="A986" s="154">
        <v>14623</v>
      </c>
      <c r="B986" s="155" t="s">
        <v>724</v>
      </c>
      <c r="C986" s="155" t="s">
        <v>1114</v>
      </c>
      <c r="D986" s="155" t="s">
        <v>25</v>
      </c>
    </row>
    <row r="987" spans="1:4" ht="13.5">
      <c r="A987" s="154">
        <v>14624</v>
      </c>
      <c r="B987" s="155" t="s">
        <v>724</v>
      </c>
      <c r="C987" s="155" t="s">
        <v>1114</v>
      </c>
      <c r="D987" s="155" t="s">
        <v>25</v>
      </c>
    </row>
    <row r="988" spans="1:4" ht="13.5">
      <c r="A988" s="154">
        <v>14625</v>
      </c>
      <c r="B988" s="155" t="s">
        <v>724</v>
      </c>
      <c r="C988" s="155" t="s">
        <v>1114</v>
      </c>
      <c r="D988" s="155" t="s">
        <v>25</v>
      </c>
    </row>
    <row r="989" spans="1:4" ht="13.5">
      <c r="A989" s="154">
        <v>14626</v>
      </c>
      <c r="B989" s="155" t="s">
        <v>724</v>
      </c>
      <c r="C989" s="155" t="s">
        <v>1114</v>
      </c>
      <c r="D989" s="155" t="s">
        <v>25</v>
      </c>
    </row>
    <row r="990" spans="1:4" ht="13.5">
      <c r="A990" s="154">
        <v>14627</v>
      </c>
      <c r="B990" s="155" t="s">
        <v>724</v>
      </c>
      <c r="C990" s="155" t="s">
        <v>1114</v>
      </c>
      <c r="D990" s="155" t="s">
        <v>25</v>
      </c>
    </row>
    <row r="991" spans="1:4" ht="13.5">
      <c r="A991" s="154">
        <v>14638</v>
      </c>
      <c r="B991" s="155" t="s">
        <v>724</v>
      </c>
      <c r="C991" s="155" t="s">
        <v>1114</v>
      </c>
      <c r="D991" s="157" t="s">
        <v>25</v>
      </c>
    </row>
    <row r="992" spans="1:4" ht="13.5">
      <c r="A992" s="154">
        <v>14639</v>
      </c>
      <c r="B992" s="155" t="s">
        <v>724</v>
      </c>
      <c r="C992" s="155" t="s">
        <v>1114</v>
      </c>
      <c r="D992" s="155" t="s">
        <v>25</v>
      </c>
    </row>
    <row r="993" spans="1:4" ht="13.5">
      <c r="A993" s="154">
        <v>14642</v>
      </c>
      <c r="B993" s="155" t="s">
        <v>724</v>
      </c>
      <c r="C993" s="155" t="s">
        <v>1114</v>
      </c>
      <c r="D993" s="155" t="s">
        <v>25</v>
      </c>
    </row>
    <row r="994" spans="1:4" ht="13.5">
      <c r="A994" s="154">
        <v>14643</v>
      </c>
      <c r="B994" s="155" t="s">
        <v>724</v>
      </c>
      <c r="C994" s="155" t="s">
        <v>1114</v>
      </c>
      <c r="D994" s="155" t="s">
        <v>25</v>
      </c>
    </row>
    <row r="995" spans="1:4" ht="13.5">
      <c r="A995" s="154">
        <v>14644</v>
      </c>
      <c r="B995" s="155" t="s">
        <v>724</v>
      </c>
      <c r="C995" s="155" t="s">
        <v>1114</v>
      </c>
      <c r="D995" s="155" t="s">
        <v>25</v>
      </c>
    </row>
    <row r="996" spans="1:4" ht="13.5">
      <c r="A996" s="154">
        <v>14646</v>
      </c>
      <c r="B996" s="155" t="s">
        <v>724</v>
      </c>
      <c r="C996" s="155" t="s">
        <v>1114</v>
      </c>
      <c r="D996" s="155" t="s">
        <v>25</v>
      </c>
    </row>
    <row r="997" spans="1:4" ht="13.5">
      <c r="A997" s="154">
        <v>14647</v>
      </c>
      <c r="B997" s="155" t="s">
        <v>724</v>
      </c>
      <c r="C997" s="155" t="s">
        <v>1114</v>
      </c>
      <c r="D997" s="155" t="s">
        <v>25</v>
      </c>
    </row>
    <row r="998" spans="1:4" ht="13.5">
      <c r="A998" s="154">
        <v>14649</v>
      </c>
      <c r="B998" s="155" t="s">
        <v>724</v>
      </c>
      <c r="C998" s="155" t="s">
        <v>1114</v>
      </c>
      <c r="D998" s="155" t="s">
        <v>25</v>
      </c>
    </row>
    <row r="999" spans="1:4" ht="13.5">
      <c r="A999" s="154">
        <v>14650</v>
      </c>
      <c r="B999" s="155" t="s">
        <v>724</v>
      </c>
      <c r="C999" s="155" t="s">
        <v>1114</v>
      </c>
      <c r="D999" s="157" t="s">
        <v>25</v>
      </c>
    </row>
    <row r="1000" spans="1:4" ht="13.5">
      <c r="A1000" s="154">
        <v>14651</v>
      </c>
      <c r="B1000" s="155" t="s">
        <v>724</v>
      </c>
      <c r="C1000" s="155" t="s">
        <v>1114</v>
      </c>
      <c r="D1000" s="155" t="s">
        <v>25</v>
      </c>
    </row>
    <row r="1001" spans="1:4" ht="13.5">
      <c r="A1001" s="154">
        <v>14652</v>
      </c>
      <c r="B1001" s="155" t="s">
        <v>724</v>
      </c>
      <c r="C1001" s="155" t="s">
        <v>1114</v>
      </c>
      <c r="D1001" s="155" t="s">
        <v>25</v>
      </c>
    </row>
    <row r="1002" spans="1:4" ht="13.5">
      <c r="A1002" s="154">
        <v>14653</v>
      </c>
      <c r="B1002" s="155" t="s">
        <v>724</v>
      </c>
      <c r="C1002" s="155" t="s">
        <v>1114</v>
      </c>
      <c r="D1002" s="157" t="s">
        <v>25</v>
      </c>
    </row>
    <row r="1003" spans="1:4" ht="13.5">
      <c r="A1003" s="154">
        <v>14692</v>
      </c>
      <c r="B1003" s="155" t="s">
        <v>724</v>
      </c>
      <c r="C1003" s="155" t="s">
        <v>1114</v>
      </c>
      <c r="D1003" s="155" t="s">
        <v>25</v>
      </c>
    </row>
    <row r="1004" spans="1:4" ht="13.5">
      <c r="A1004" s="154">
        <v>14694</v>
      </c>
      <c r="B1004" s="155" t="s">
        <v>724</v>
      </c>
      <c r="C1004" s="155" t="s">
        <v>1114</v>
      </c>
      <c r="D1004" s="155" t="s">
        <v>25</v>
      </c>
    </row>
    <row r="1005" spans="1:4" ht="13.5">
      <c r="A1005" s="154">
        <v>14701</v>
      </c>
      <c r="B1005" s="155" t="s">
        <v>341</v>
      </c>
      <c r="C1005" s="155" t="s">
        <v>347</v>
      </c>
      <c r="D1005" s="155" t="s">
        <v>25</v>
      </c>
    </row>
    <row r="1006" spans="1:4" ht="13.5">
      <c r="A1006" s="154">
        <v>14702</v>
      </c>
      <c r="B1006" s="155" t="s">
        <v>341</v>
      </c>
      <c r="C1006" s="155" t="s">
        <v>347</v>
      </c>
      <c r="D1006" s="155" t="s">
        <v>25</v>
      </c>
    </row>
    <row r="1007" spans="1:4" ht="13.5">
      <c r="A1007" s="154">
        <v>14706</v>
      </c>
      <c r="B1007" s="155" t="s">
        <v>296</v>
      </c>
      <c r="C1007" s="155" t="s">
        <v>297</v>
      </c>
      <c r="D1007" s="157" t="s">
        <v>25</v>
      </c>
    </row>
    <row r="1008" spans="1:4" ht="13.5">
      <c r="A1008" s="154">
        <v>14707</v>
      </c>
      <c r="B1008" s="155" t="s">
        <v>258</v>
      </c>
      <c r="C1008" s="155" t="s">
        <v>296</v>
      </c>
      <c r="D1008" s="155" t="s">
        <v>25</v>
      </c>
    </row>
    <row r="1009" spans="1:4" ht="13.5">
      <c r="A1009" s="154">
        <v>14708</v>
      </c>
      <c r="B1009" s="155" t="s">
        <v>259</v>
      </c>
      <c r="C1009" s="155" t="s">
        <v>296</v>
      </c>
      <c r="D1009" s="155" t="s">
        <v>25</v>
      </c>
    </row>
    <row r="1010" spans="1:4" ht="13.5">
      <c r="A1010" s="154">
        <v>14709</v>
      </c>
      <c r="B1010" s="155" t="s">
        <v>260</v>
      </c>
      <c r="C1010" s="155" t="s">
        <v>296</v>
      </c>
      <c r="D1010" s="155" t="s">
        <v>25</v>
      </c>
    </row>
    <row r="1011" spans="1:4" ht="13.5">
      <c r="A1011" s="154">
        <v>14710</v>
      </c>
      <c r="B1011" s="155" t="s">
        <v>342</v>
      </c>
      <c r="C1011" s="155" t="s">
        <v>347</v>
      </c>
      <c r="D1011" s="155" t="s">
        <v>25</v>
      </c>
    </row>
    <row r="1012" spans="1:4" ht="13.5">
      <c r="A1012" s="154">
        <v>14711</v>
      </c>
      <c r="B1012" s="155" t="s">
        <v>261</v>
      </c>
      <c r="C1012" s="155" t="s">
        <v>296</v>
      </c>
      <c r="D1012" s="155" t="s">
        <v>25</v>
      </c>
    </row>
    <row r="1013" spans="1:4" ht="13.5">
      <c r="A1013" s="154">
        <v>14712</v>
      </c>
      <c r="B1013" s="155" t="s">
        <v>343</v>
      </c>
      <c r="C1013" s="155" t="s">
        <v>347</v>
      </c>
      <c r="D1013" s="157" t="s">
        <v>25</v>
      </c>
    </row>
    <row r="1014" spans="1:4" ht="13.5">
      <c r="A1014" s="154">
        <v>14714</v>
      </c>
      <c r="B1014" s="157" t="s">
        <v>262</v>
      </c>
      <c r="C1014" s="155" t="s">
        <v>296</v>
      </c>
      <c r="D1014" s="155" t="s">
        <v>25</v>
      </c>
    </row>
    <row r="1015" spans="1:4" ht="13.5">
      <c r="A1015" s="154">
        <v>14715</v>
      </c>
      <c r="B1015" s="157" t="s">
        <v>263</v>
      </c>
      <c r="C1015" s="155" t="s">
        <v>296</v>
      </c>
      <c r="D1015" s="155" t="s">
        <v>25</v>
      </c>
    </row>
    <row r="1016" spans="1:4" ht="13.5">
      <c r="A1016" s="154">
        <v>14716</v>
      </c>
      <c r="B1016" s="155" t="s">
        <v>344</v>
      </c>
      <c r="C1016" s="155" t="s">
        <v>347</v>
      </c>
      <c r="D1016" s="155" t="s">
        <v>25</v>
      </c>
    </row>
    <row r="1017" spans="1:4" ht="13.5">
      <c r="A1017" s="154">
        <v>14717</v>
      </c>
      <c r="B1017" s="157" t="s">
        <v>264</v>
      </c>
      <c r="C1017" s="155" t="s">
        <v>296</v>
      </c>
      <c r="D1017" s="155" t="s">
        <v>25</v>
      </c>
    </row>
    <row r="1018" spans="1:4" ht="13.5">
      <c r="A1018" s="154">
        <v>14718</v>
      </c>
      <c r="B1018" s="157" t="s">
        <v>345</v>
      </c>
      <c r="C1018" s="155" t="s">
        <v>347</v>
      </c>
      <c r="D1018" s="155" t="s">
        <v>25</v>
      </c>
    </row>
    <row r="1019" spans="1:4" ht="13.5">
      <c r="A1019" s="154">
        <v>14719</v>
      </c>
      <c r="B1019" s="157" t="s">
        <v>297</v>
      </c>
      <c r="C1019" s="155" t="s">
        <v>297</v>
      </c>
      <c r="D1019" s="155" t="s">
        <v>25</v>
      </c>
    </row>
    <row r="1020" spans="1:4" ht="13.5">
      <c r="A1020" s="154">
        <v>14720</v>
      </c>
      <c r="B1020" s="155" t="s">
        <v>346</v>
      </c>
      <c r="C1020" s="155" t="s">
        <v>347</v>
      </c>
      <c r="D1020" s="155" t="s">
        <v>25</v>
      </c>
    </row>
    <row r="1021" spans="1:4" ht="13.5">
      <c r="A1021" s="154">
        <v>14721</v>
      </c>
      <c r="B1021" s="157" t="s">
        <v>265</v>
      </c>
      <c r="C1021" s="155" t="s">
        <v>296</v>
      </c>
      <c r="D1021" s="155" t="s">
        <v>25</v>
      </c>
    </row>
    <row r="1022" spans="1:4" ht="13.5">
      <c r="A1022" s="154">
        <v>14722</v>
      </c>
      <c r="B1022" s="157" t="s">
        <v>347</v>
      </c>
      <c r="C1022" s="155" t="s">
        <v>347</v>
      </c>
      <c r="D1022" s="155" t="s">
        <v>25</v>
      </c>
    </row>
    <row r="1023" spans="1:4" ht="13.5">
      <c r="A1023" s="154">
        <v>14723</v>
      </c>
      <c r="B1023" s="157" t="s">
        <v>348</v>
      </c>
      <c r="C1023" s="155" t="s">
        <v>347</v>
      </c>
      <c r="D1023" s="155" t="s">
        <v>25</v>
      </c>
    </row>
    <row r="1024" spans="1:4" ht="13.5">
      <c r="A1024" s="154">
        <v>14724</v>
      </c>
      <c r="B1024" s="157" t="s">
        <v>349</v>
      </c>
      <c r="C1024" s="155" t="s">
        <v>347</v>
      </c>
      <c r="D1024" s="155" t="s">
        <v>25</v>
      </c>
    </row>
    <row r="1025" spans="1:4" ht="13.5">
      <c r="A1025" s="154">
        <v>14726</v>
      </c>
      <c r="B1025" s="157" t="s">
        <v>298</v>
      </c>
      <c r="C1025" s="155" t="s">
        <v>297</v>
      </c>
      <c r="D1025" s="155" t="s">
        <v>25</v>
      </c>
    </row>
    <row r="1026" spans="1:4" ht="13.5">
      <c r="A1026" s="154">
        <v>14727</v>
      </c>
      <c r="B1026" s="157" t="s">
        <v>266</v>
      </c>
      <c r="C1026" s="155" t="s">
        <v>296</v>
      </c>
      <c r="D1026" s="155" t="s">
        <v>25</v>
      </c>
    </row>
    <row r="1027" spans="1:4" ht="13.5">
      <c r="A1027" s="154">
        <v>14728</v>
      </c>
      <c r="B1027" s="155" t="s">
        <v>350</v>
      </c>
      <c r="C1027" s="155" t="s">
        <v>347</v>
      </c>
      <c r="D1027" s="157" t="s">
        <v>25</v>
      </c>
    </row>
    <row r="1028" spans="1:4" ht="13.5">
      <c r="A1028" s="154">
        <v>14729</v>
      </c>
      <c r="B1028" s="157" t="s">
        <v>299</v>
      </c>
      <c r="C1028" s="155" t="s">
        <v>297</v>
      </c>
      <c r="D1028" s="155" t="s">
        <v>25</v>
      </c>
    </row>
    <row r="1029" spans="1:4" ht="13.5">
      <c r="A1029" s="154">
        <v>14730</v>
      </c>
      <c r="B1029" s="157" t="s">
        <v>300</v>
      </c>
      <c r="C1029" s="155" t="s">
        <v>297</v>
      </c>
      <c r="D1029" s="155" t="s">
        <v>25</v>
      </c>
    </row>
    <row r="1030" spans="1:4" ht="13.5">
      <c r="A1030" s="154">
        <v>14731</v>
      </c>
      <c r="B1030" s="157" t="s">
        <v>301</v>
      </c>
      <c r="C1030" s="155" t="s">
        <v>297</v>
      </c>
      <c r="D1030" s="155" t="s">
        <v>25</v>
      </c>
    </row>
    <row r="1031" spans="1:4" ht="13.5">
      <c r="A1031" s="154">
        <v>14732</v>
      </c>
      <c r="B1031" s="157" t="s">
        <v>351</v>
      </c>
      <c r="C1031" s="155" t="s">
        <v>347</v>
      </c>
      <c r="D1031" s="155" t="s">
        <v>25</v>
      </c>
    </row>
    <row r="1032" spans="1:4" ht="13.5">
      <c r="A1032" s="154">
        <v>14733</v>
      </c>
      <c r="B1032" s="157" t="s">
        <v>352</v>
      </c>
      <c r="C1032" s="155" t="s">
        <v>347</v>
      </c>
      <c r="D1032" s="155" t="s">
        <v>25</v>
      </c>
    </row>
    <row r="1033" spans="1:4" ht="13.5">
      <c r="A1033" s="154">
        <v>14735</v>
      </c>
      <c r="B1033" s="157" t="s">
        <v>267</v>
      </c>
      <c r="C1033" s="155" t="s">
        <v>296</v>
      </c>
      <c r="D1033" s="155" t="s">
        <v>25</v>
      </c>
    </row>
    <row r="1034" spans="1:4" ht="13.5">
      <c r="A1034" s="154">
        <v>14736</v>
      </c>
      <c r="B1034" s="157" t="s">
        <v>353</v>
      </c>
      <c r="C1034" s="155" t="s">
        <v>347</v>
      </c>
      <c r="D1034" s="155" t="s">
        <v>25</v>
      </c>
    </row>
    <row r="1035" spans="1:4" ht="13.5">
      <c r="A1035" s="154">
        <v>14737</v>
      </c>
      <c r="B1035" s="157" t="s">
        <v>302</v>
      </c>
      <c r="C1035" s="155" t="s">
        <v>297</v>
      </c>
      <c r="D1035" s="155" t="s">
        <v>25</v>
      </c>
    </row>
    <row r="1036" spans="1:4" ht="13.5">
      <c r="A1036" s="154">
        <v>14738</v>
      </c>
      <c r="B1036" s="157" t="s">
        <v>354</v>
      </c>
      <c r="C1036" s="155" t="s">
        <v>347</v>
      </c>
      <c r="D1036" s="155" t="s">
        <v>25</v>
      </c>
    </row>
    <row r="1037" spans="1:4" ht="13.5">
      <c r="A1037" s="154">
        <v>14739</v>
      </c>
      <c r="B1037" s="157" t="s">
        <v>268</v>
      </c>
      <c r="C1037" s="155" t="s">
        <v>296</v>
      </c>
      <c r="D1037" s="155" t="s">
        <v>25</v>
      </c>
    </row>
    <row r="1038" spans="1:4" ht="13.5">
      <c r="A1038" s="154">
        <v>14740</v>
      </c>
      <c r="B1038" s="155" t="s">
        <v>355</v>
      </c>
      <c r="C1038" s="155" t="s">
        <v>347</v>
      </c>
      <c r="D1038" s="157" t="s">
        <v>25</v>
      </c>
    </row>
    <row r="1039" spans="1:4" ht="13.5">
      <c r="A1039" s="154">
        <v>14741</v>
      </c>
      <c r="B1039" s="157" t="s">
        <v>303</v>
      </c>
      <c r="C1039" s="155" t="s">
        <v>297</v>
      </c>
      <c r="D1039" s="155" t="s">
        <v>25</v>
      </c>
    </row>
    <row r="1040" spans="1:4" ht="13.5">
      <c r="A1040" s="154">
        <v>14742</v>
      </c>
      <c r="B1040" s="157" t="s">
        <v>356</v>
      </c>
      <c r="C1040" s="155" t="s">
        <v>347</v>
      </c>
      <c r="D1040" s="155" t="s">
        <v>25</v>
      </c>
    </row>
    <row r="1041" spans="1:4" ht="13.5">
      <c r="A1041" s="154">
        <v>14743</v>
      </c>
      <c r="B1041" s="157" t="s">
        <v>304</v>
      </c>
      <c r="C1041" s="155" t="s">
        <v>297</v>
      </c>
      <c r="D1041" s="155" t="s">
        <v>25</v>
      </c>
    </row>
    <row r="1042" spans="1:4" ht="13.5">
      <c r="A1042" s="154">
        <v>14744</v>
      </c>
      <c r="B1042" s="157" t="s">
        <v>269</v>
      </c>
      <c r="C1042" s="155" t="s">
        <v>296</v>
      </c>
      <c r="D1042" s="155" t="s">
        <v>25</v>
      </c>
    </row>
    <row r="1043" spans="1:4" ht="13.5">
      <c r="A1043" s="154">
        <v>14745</v>
      </c>
      <c r="B1043" s="157" t="s">
        <v>270</v>
      </c>
      <c r="C1043" s="155" t="s">
        <v>296</v>
      </c>
      <c r="D1043" s="155" t="s">
        <v>25</v>
      </c>
    </row>
    <row r="1044" spans="1:4" ht="13.5">
      <c r="A1044" s="154">
        <v>14747</v>
      </c>
      <c r="B1044" s="157" t="s">
        <v>357</v>
      </c>
      <c r="C1044" s="155" t="s">
        <v>347</v>
      </c>
      <c r="D1044" s="155" t="s">
        <v>25</v>
      </c>
    </row>
    <row r="1045" spans="1:4" ht="13.5">
      <c r="A1045" s="154">
        <v>14748</v>
      </c>
      <c r="B1045" s="155" t="s">
        <v>305</v>
      </c>
      <c r="C1045" s="155" t="s">
        <v>297</v>
      </c>
      <c r="D1045" s="155" t="s">
        <v>25</v>
      </c>
    </row>
    <row r="1046" spans="1:4" ht="13.5">
      <c r="A1046" s="154">
        <v>14750</v>
      </c>
      <c r="B1046" s="157" t="s">
        <v>358</v>
      </c>
      <c r="C1046" s="155" t="s">
        <v>347</v>
      </c>
      <c r="D1046" s="155" t="s">
        <v>25</v>
      </c>
    </row>
    <row r="1047" spans="1:4" ht="13.5">
      <c r="A1047" s="154">
        <v>14751</v>
      </c>
      <c r="B1047" s="155" t="s">
        <v>306</v>
      </c>
      <c r="C1047" s="155" t="s">
        <v>297</v>
      </c>
      <c r="D1047" s="155" t="s">
        <v>25</v>
      </c>
    </row>
    <row r="1048" spans="1:4" ht="13.5">
      <c r="A1048" s="154">
        <v>14752</v>
      </c>
      <c r="B1048" s="155" t="s">
        <v>359</v>
      </c>
      <c r="C1048" s="155" t="s">
        <v>347</v>
      </c>
      <c r="D1048" s="155" t="s">
        <v>25</v>
      </c>
    </row>
    <row r="1049" spans="1:4" ht="13.5">
      <c r="A1049" s="154">
        <v>14753</v>
      </c>
      <c r="B1049" s="157" t="s">
        <v>307</v>
      </c>
      <c r="C1049" s="155" t="s">
        <v>297</v>
      </c>
      <c r="D1049" s="155" t="s">
        <v>25</v>
      </c>
    </row>
    <row r="1050" spans="1:4" ht="13.5">
      <c r="A1050" s="154">
        <v>14754</v>
      </c>
      <c r="B1050" s="157" t="s">
        <v>271</v>
      </c>
      <c r="C1050" s="155" t="s">
        <v>296</v>
      </c>
      <c r="D1050" s="155" t="s">
        <v>25</v>
      </c>
    </row>
    <row r="1051" spans="1:4" ht="13.5">
      <c r="A1051" s="154">
        <v>14755</v>
      </c>
      <c r="B1051" s="155" t="s">
        <v>308</v>
      </c>
      <c r="C1051" s="155" t="s">
        <v>297</v>
      </c>
      <c r="D1051" s="155" t="s">
        <v>25</v>
      </c>
    </row>
    <row r="1052" spans="1:4" ht="13.5">
      <c r="A1052" s="154">
        <v>14756</v>
      </c>
      <c r="B1052" s="157" t="s">
        <v>360</v>
      </c>
      <c r="C1052" s="155" t="s">
        <v>347</v>
      </c>
      <c r="D1052" s="155" t="s">
        <v>25</v>
      </c>
    </row>
    <row r="1053" spans="1:4" ht="13.5">
      <c r="A1053" s="154">
        <v>14757</v>
      </c>
      <c r="B1053" s="157" t="s">
        <v>361</v>
      </c>
      <c r="C1053" s="155" t="s">
        <v>347</v>
      </c>
      <c r="D1053" s="155" t="s">
        <v>25</v>
      </c>
    </row>
    <row r="1054" spans="1:4" ht="13.5">
      <c r="A1054" s="154">
        <v>14758</v>
      </c>
      <c r="B1054" s="157" t="s">
        <v>362</v>
      </c>
      <c r="C1054" s="155" t="s">
        <v>347</v>
      </c>
      <c r="D1054" s="155" t="s">
        <v>25</v>
      </c>
    </row>
    <row r="1055" spans="1:4" ht="13.5">
      <c r="A1055" s="154">
        <v>14760</v>
      </c>
      <c r="B1055" s="157" t="s">
        <v>172</v>
      </c>
      <c r="C1055" s="155" t="s">
        <v>297</v>
      </c>
      <c r="D1055" s="155" t="s">
        <v>25</v>
      </c>
    </row>
    <row r="1056" spans="1:4" ht="13.5">
      <c r="A1056" s="154">
        <v>14766</v>
      </c>
      <c r="B1056" s="157" t="s">
        <v>309</v>
      </c>
      <c r="C1056" s="155" t="s">
        <v>297</v>
      </c>
      <c r="D1056" s="155" t="s">
        <v>25</v>
      </c>
    </row>
    <row r="1057" spans="1:4" ht="13.5">
      <c r="A1057" s="154">
        <v>14767</v>
      </c>
      <c r="B1057" s="157" t="s">
        <v>363</v>
      </c>
      <c r="C1057" s="155" t="s">
        <v>347</v>
      </c>
      <c r="D1057" s="155" t="s">
        <v>25</v>
      </c>
    </row>
    <row r="1058" spans="1:4" ht="13.5">
      <c r="A1058" s="154">
        <v>14769</v>
      </c>
      <c r="B1058" s="155" t="s">
        <v>364</v>
      </c>
      <c r="C1058" s="155" t="s">
        <v>347</v>
      </c>
      <c r="D1058" s="155" t="s">
        <v>25</v>
      </c>
    </row>
    <row r="1059" spans="1:4" ht="13.5">
      <c r="A1059" s="154">
        <v>14770</v>
      </c>
      <c r="B1059" s="157" t="s">
        <v>310</v>
      </c>
      <c r="C1059" s="155" t="s">
        <v>297</v>
      </c>
      <c r="D1059" s="155" t="s">
        <v>25</v>
      </c>
    </row>
    <row r="1060" spans="1:4" ht="13.5">
      <c r="A1060" s="154">
        <v>14772</v>
      </c>
      <c r="B1060" s="155" t="s">
        <v>311</v>
      </c>
      <c r="C1060" s="155" t="s">
        <v>297</v>
      </c>
      <c r="D1060" s="155" t="s">
        <v>25</v>
      </c>
    </row>
    <row r="1061" spans="1:4" ht="13.5">
      <c r="A1061" s="154">
        <v>14774</v>
      </c>
      <c r="B1061" s="157" t="s">
        <v>272</v>
      </c>
      <c r="C1061" s="155" t="s">
        <v>296</v>
      </c>
      <c r="D1061" s="155" t="s">
        <v>25</v>
      </c>
    </row>
    <row r="1062" spans="1:4" ht="13.5">
      <c r="A1062" s="154">
        <v>14775</v>
      </c>
      <c r="B1062" s="155" t="s">
        <v>365</v>
      </c>
      <c r="C1062" s="155" t="s">
        <v>347</v>
      </c>
      <c r="D1062" s="155" t="s">
        <v>25</v>
      </c>
    </row>
    <row r="1063" spans="1:4" ht="13.5">
      <c r="A1063" s="154">
        <v>14777</v>
      </c>
      <c r="B1063" s="157" t="s">
        <v>273</v>
      </c>
      <c r="C1063" s="155" t="s">
        <v>296</v>
      </c>
      <c r="D1063" s="155" t="s">
        <v>25</v>
      </c>
    </row>
    <row r="1064" spans="1:4" ht="13.5">
      <c r="A1064" s="154">
        <v>14778</v>
      </c>
      <c r="B1064" s="157" t="s">
        <v>312</v>
      </c>
      <c r="C1064" s="155" t="s">
        <v>297</v>
      </c>
      <c r="D1064" s="155" t="s">
        <v>25</v>
      </c>
    </row>
    <row r="1065" spans="1:4" ht="13.5">
      <c r="A1065" s="154">
        <v>14779</v>
      </c>
      <c r="B1065" s="155" t="s">
        <v>313</v>
      </c>
      <c r="C1065" s="155" t="s">
        <v>297</v>
      </c>
      <c r="D1065" s="155" t="s">
        <v>25</v>
      </c>
    </row>
    <row r="1066" spans="1:4" ht="13.5">
      <c r="A1066" s="154">
        <v>14781</v>
      </c>
      <c r="B1066" s="155" t="s">
        <v>366</v>
      </c>
      <c r="C1066" s="155" t="s">
        <v>347</v>
      </c>
      <c r="D1066" s="155" t="s">
        <v>25</v>
      </c>
    </row>
    <row r="1067" spans="1:4" ht="13.5">
      <c r="A1067" s="154">
        <v>14782</v>
      </c>
      <c r="B1067" s="155" t="s">
        <v>367</v>
      </c>
      <c r="C1067" s="155" t="s">
        <v>347</v>
      </c>
      <c r="D1067" s="155" t="s">
        <v>25</v>
      </c>
    </row>
    <row r="1068" spans="1:4" ht="13.5">
      <c r="A1068" s="154">
        <v>14783</v>
      </c>
      <c r="B1068" s="155" t="s">
        <v>314</v>
      </c>
      <c r="C1068" s="155" t="s">
        <v>297</v>
      </c>
      <c r="D1068" s="155" t="s">
        <v>25</v>
      </c>
    </row>
    <row r="1069" spans="1:4" ht="13.5">
      <c r="A1069" s="154">
        <v>14784</v>
      </c>
      <c r="B1069" s="157" t="s">
        <v>368</v>
      </c>
      <c r="C1069" s="155" t="s">
        <v>347</v>
      </c>
      <c r="D1069" s="155" t="s">
        <v>25</v>
      </c>
    </row>
    <row r="1070" spans="1:4" ht="13.5">
      <c r="A1070" s="154">
        <v>14785</v>
      </c>
      <c r="B1070" s="157" t="s">
        <v>369</v>
      </c>
      <c r="C1070" s="155" t="s">
        <v>347</v>
      </c>
      <c r="D1070" s="155" t="s">
        <v>25</v>
      </c>
    </row>
    <row r="1071" spans="1:4" ht="13.5">
      <c r="A1071" s="154">
        <v>14786</v>
      </c>
      <c r="B1071" s="157" t="s">
        <v>274</v>
      </c>
      <c r="C1071" s="155" t="s">
        <v>296</v>
      </c>
      <c r="D1071" s="155" t="s">
        <v>25</v>
      </c>
    </row>
    <row r="1072" spans="1:4" ht="13.5">
      <c r="A1072" s="154">
        <v>14787</v>
      </c>
      <c r="B1072" s="155" t="s">
        <v>370</v>
      </c>
      <c r="C1072" s="155" t="s">
        <v>347</v>
      </c>
      <c r="D1072" s="155" t="s">
        <v>25</v>
      </c>
    </row>
    <row r="1073" spans="1:4" ht="13.5">
      <c r="A1073" s="154">
        <v>14788</v>
      </c>
      <c r="B1073" s="155" t="s">
        <v>315</v>
      </c>
      <c r="C1073" s="155" t="s">
        <v>297</v>
      </c>
      <c r="D1073" s="155" t="s">
        <v>25</v>
      </c>
    </row>
    <row r="1074" spans="1:4" ht="13.5">
      <c r="A1074" s="154">
        <v>14802</v>
      </c>
      <c r="B1074" s="155" t="s">
        <v>275</v>
      </c>
      <c r="C1074" s="155" t="s">
        <v>296</v>
      </c>
      <c r="D1074" s="155" t="s">
        <v>25</v>
      </c>
    </row>
    <row r="1075" spans="1:4" ht="13.5">
      <c r="A1075" s="154">
        <v>14803</v>
      </c>
      <c r="B1075" s="155" t="s">
        <v>276</v>
      </c>
      <c r="C1075" s="155" t="s">
        <v>296</v>
      </c>
      <c r="D1075" s="155" t="s">
        <v>25</v>
      </c>
    </row>
    <row r="1076" spans="1:4" ht="13.5">
      <c r="A1076" s="154">
        <v>14804</v>
      </c>
      <c r="B1076" s="157" t="s">
        <v>277</v>
      </c>
      <c r="C1076" s="155" t="s">
        <v>296</v>
      </c>
      <c r="D1076" s="155" t="s">
        <v>25</v>
      </c>
    </row>
    <row r="1077" spans="1:4" ht="13.5">
      <c r="A1077" s="154">
        <v>14806</v>
      </c>
      <c r="B1077" s="157" t="s">
        <v>278</v>
      </c>
      <c r="C1077" s="155" t="s">
        <v>296</v>
      </c>
      <c r="D1077" s="155" t="s">
        <v>25</v>
      </c>
    </row>
    <row r="1078" spans="1:4" ht="13.5">
      <c r="A1078" s="154">
        <v>14813</v>
      </c>
      <c r="B1078" s="155" t="s">
        <v>279</v>
      </c>
      <c r="C1078" s="155" t="s">
        <v>296</v>
      </c>
      <c r="D1078" s="155" t="s">
        <v>25</v>
      </c>
    </row>
    <row r="1079" spans="1:4" ht="13.5">
      <c r="A1079" s="154">
        <v>14822</v>
      </c>
      <c r="B1079" s="155" t="s">
        <v>280</v>
      </c>
      <c r="C1079" s="155" t="s">
        <v>296</v>
      </c>
      <c r="D1079" s="155" t="s">
        <v>25</v>
      </c>
    </row>
    <row r="1080" spans="1:4" ht="13.5">
      <c r="A1080" s="154">
        <v>14836</v>
      </c>
      <c r="B1080" s="157" t="s">
        <v>675</v>
      </c>
      <c r="C1080" s="155" t="s">
        <v>442</v>
      </c>
      <c r="D1080" s="155" t="s">
        <v>25</v>
      </c>
    </row>
    <row r="1081" spans="1:4" ht="13.5">
      <c r="A1081" s="154">
        <v>14846</v>
      </c>
      <c r="B1081" s="155" t="s">
        <v>676</v>
      </c>
      <c r="C1081" s="155" t="s">
        <v>442</v>
      </c>
      <c r="D1081" s="155" t="s">
        <v>25</v>
      </c>
    </row>
    <row r="1082" spans="1:4" ht="13.5">
      <c r="A1082" s="154">
        <v>14880</v>
      </c>
      <c r="B1082" s="157" t="s">
        <v>281</v>
      </c>
      <c r="C1082" s="155" t="s">
        <v>296</v>
      </c>
      <c r="D1082" s="155" t="s">
        <v>25</v>
      </c>
    </row>
    <row r="1083" spans="1:4" ht="13.5">
      <c r="A1083" s="154">
        <v>14884</v>
      </c>
      <c r="B1083" s="157" t="s">
        <v>282</v>
      </c>
      <c r="C1083" s="155" t="s">
        <v>296</v>
      </c>
      <c r="D1083" s="155" t="s">
        <v>25</v>
      </c>
    </row>
    <row r="1084" spans="1:4" ht="13.5">
      <c r="A1084" s="154">
        <v>14895</v>
      </c>
      <c r="B1084" s="157" t="s">
        <v>283</v>
      </c>
      <c r="C1084" s="155" t="s">
        <v>296</v>
      </c>
      <c r="D1084" s="155" t="s">
        <v>25</v>
      </c>
    </row>
    <row r="1085" spans="1:4" ht="13.5">
      <c r="A1085" s="154">
        <v>14897</v>
      </c>
      <c r="B1085" s="157" t="s">
        <v>284</v>
      </c>
      <c r="C1085" s="155" t="s">
        <v>296</v>
      </c>
      <c r="D1085" s="155" t="s">
        <v>25</v>
      </c>
    </row>
  </sheetData>
  <sheetProtection algorithmName="SHA-512" hashValue="Byl1Z58JLFxswsn1Tq9wFQ8CE6qwbqMuHAKaMFuz5998B7JtGut5PlynVWw19T2VUhSBGqEdfT028nswfRx+9Q==" saltValue="2FZDPMqSz8NR4u+v//h3vQ==" spinCount="100000" sheet="1" objects="1" scenarios="1" autoFilter="0"/>
  <pageMargins left="0.7" right="0.7" top="0.75" bottom="0.75" header="0.3" footer="0.3"/>
  <tableParts count="2">
    <tablePart r:id="rId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91854-30E8-462E-B4DD-F35731E81466}">
  <sheetPr codeName="Sheet16"/>
  <dimension ref="A1:N131"/>
  <sheetViews>
    <sheetView workbookViewId="0">
      <selection activeCell="F58" sqref="F58"/>
    </sheetView>
  </sheetViews>
  <sheetFormatPr defaultRowHeight="12.5"/>
  <cols>
    <col min="1" max="1" width="16.90625" customWidth="1"/>
    <col min="2" max="2" width="36.1796875" customWidth="1"/>
    <col min="3" max="3" width="30.453125" customWidth="1"/>
    <col min="4" max="4" width="14.26953125" bestFit="1" customWidth="1"/>
    <col min="5" max="5" width="8" customWidth="1"/>
    <col min="6" max="6" width="31" customWidth="1"/>
    <col min="7" max="7" width="73.1796875" bestFit="1" customWidth="1"/>
    <col min="8" max="8" width="17.54296875" customWidth="1"/>
    <col min="9" max="9" width="8.26953125" bestFit="1" customWidth="1"/>
  </cols>
  <sheetData>
    <row r="1" spans="1:13" s="158" customFormat="1" ht="13">
      <c r="A1" s="158" t="s">
        <v>1118</v>
      </c>
      <c r="B1" s="158" t="s">
        <v>1119</v>
      </c>
      <c r="C1" s="158" t="s">
        <v>1239</v>
      </c>
      <c r="D1" s="158" t="s">
        <v>1240</v>
      </c>
      <c r="E1" s="158" t="s">
        <v>1364</v>
      </c>
      <c r="G1" s="158" t="s">
        <v>1304</v>
      </c>
      <c r="H1" s="158" t="s">
        <v>23</v>
      </c>
    </row>
    <row r="2" spans="1:13">
      <c r="A2" t="s">
        <v>1120</v>
      </c>
      <c r="B2" t="s">
        <v>1121</v>
      </c>
      <c r="C2" s="159">
        <v>0.71</v>
      </c>
      <c r="D2">
        <v>0.8</v>
      </c>
      <c r="G2" s="30">
        <v>1</v>
      </c>
      <c r="H2" s="23" t="s">
        <v>1305</v>
      </c>
      <c r="I2" s="23"/>
    </row>
    <row r="3" spans="1:13">
      <c r="A3" t="s">
        <v>1120</v>
      </c>
      <c r="B3" t="s">
        <v>40</v>
      </c>
      <c r="C3" s="159">
        <v>0.76</v>
      </c>
      <c r="D3">
        <v>1.01</v>
      </c>
      <c r="G3" s="30">
        <v>2</v>
      </c>
      <c r="H3" s="23" t="s">
        <v>1309</v>
      </c>
      <c r="I3" s="23"/>
    </row>
    <row r="4" spans="1:13">
      <c r="A4" t="s">
        <v>1120</v>
      </c>
      <c r="B4" t="s">
        <v>41</v>
      </c>
      <c r="C4" s="159">
        <v>0.9</v>
      </c>
      <c r="D4">
        <v>1.01</v>
      </c>
      <c r="G4" s="30">
        <v>3</v>
      </c>
      <c r="H4" s="23" t="s">
        <v>1307</v>
      </c>
      <c r="I4" s="23"/>
    </row>
    <row r="5" spans="1:13">
      <c r="A5" t="s">
        <v>1120</v>
      </c>
      <c r="B5" t="s">
        <v>1122</v>
      </c>
      <c r="C5" s="159">
        <v>0.9</v>
      </c>
      <c r="D5">
        <v>1.01</v>
      </c>
      <c r="G5" s="30">
        <v>4</v>
      </c>
      <c r="H5" s="23" t="s">
        <v>1306</v>
      </c>
      <c r="I5" s="23"/>
    </row>
    <row r="6" spans="1:13">
      <c r="A6" t="s">
        <v>1120</v>
      </c>
      <c r="B6" t="s">
        <v>1123</v>
      </c>
      <c r="C6" s="159">
        <v>0.79</v>
      </c>
      <c r="D6">
        <v>0.9</v>
      </c>
    </row>
    <row r="7" spans="1:13">
      <c r="A7" t="s">
        <v>1120</v>
      </c>
      <c r="B7" t="s">
        <v>1124</v>
      </c>
      <c r="C7" s="159">
        <v>0.78</v>
      </c>
      <c r="D7">
        <v>0.95</v>
      </c>
    </row>
    <row r="8" spans="1:13">
      <c r="A8" t="s">
        <v>1120</v>
      </c>
      <c r="B8" t="s">
        <v>1125</v>
      </c>
      <c r="C8" s="159">
        <v>0.61</v>
      </c>
      <c r="D8">
        <v>0.56999999999999995</v>
      </c>
      <c r="J8" s="23" t="s">
        <v>1311</v>
      </c>
    </row>
    <row r="9" spans="1:13">
      <c r="A9" t="s">
        <v>1120</v>
      </c>
      <c r="B9" t="s">
        <v>45</v>
      </c>
      <c r="C9" s="159">
        <v>0.65</v>
      </c>
      <c r="D9">
        <v>0.84</v>
      </c>
      <c r="H9" s="23" t="s">
        <v>1314</v>
      </c>
      <c r="I9" s="23" t="s">
        <v>1364</v>
      </c>
      <c r="J9" s="30">
        <v>1</v>
      </c>
      <c r="K9" s="30">
        <v>2</v>
      </c>
      <c r="L9" s="30">
        <v>3</v>
      </c>
      <c r="M9" s="30">
        <v>4</v>
      </c>
    </row>
    <row r="10" spans="1:13">
      <c r="A10" t="s">
        <v>1120</v>
      </c>
      <c r="B10" t="s">
        <v>1126</v>
      </c>
      <c r="C10" s="159">
        <v>0.53</v>
      </c>
      <c r="D10">
        <v>0.67</v>
      </c>
      <c r="G10" s="43" t="s">
        <v>1312</v>
      </c>
      <c r="H10" s="143" t="s">
        <v>1336</v>
      </c>
      <c r="I10" s="143"/>
      <c r="J10" s="30">
        <v>350</v>
      </c>
      <c r="K10" s="30">
        <v>400</v>
      </c>
      <c r="L10" s="30">
        <v>500</v>
      </c>
      <c r="M10" s="30">
        <v>900</v>
      </c>
    </row>
    <row r="11" spans="1:13">
      <c r="A11" t="s">
        <v>1120</v>
      </c>
      <c r="B11" t="s">
        <v>48</v>
      </c>
      <c r="C11" s="159">
        <v>0.68</v>
      </c>
      <c r="D11">
        <v>0.94</v>
      </c>
      <c r="G11" s="43" t="s">
        <v>1313</v>
      </c>
      <c r="H11" s="143" t="s">
        <v>1327</v>
      </c>
      <c r="I11" s="22">
        <v>4380</v>
      </c>
      <c r="J11" s="30">
        <v>0.03</v>
      </c>
      <c r="K11" s="30">
        <v>0.04</v>
      </c>
      <c r="L11" s="143">
        <v>0.06</v>
      </c>
      <c r="M11" s="143">
        <v>0.08</v>
      </c>
    </row>
    <row r="12" spans="1:13">
      <c r="A12" t="s">
        <v>1120</v>
      </c>
      <c r="B12" t="s">
        <v>1127</v>
      </c>
      <c r="C12" s="159">
        <v>0.82</v>
      </c>
      <c r="D12">
        <v>0.9</v>
      </c>
      <c r="G12" s="43" t="s">
        <v>1322</v>
      </c>
      <c r="H12" s="143" t="s">
        <v>1328</v>
      </c>
      <c r="I12" s="22">
        <v>4380</v>
      </c>
      <c r="J12" s="30">
        <v>0.5</v>
      </c>
      <c r="K12" s="30">
        <v>0.5</v>
      </c>
      <c r="L12" s="30">
        <v>0.6</v>
      </c>
      <c r="M12" s="30">
        <v>0.7</v>
      </c>
    </row>
    <row r="13" spans="1:13" ht="13">
      <c r="A13" s="23" t="s">
        <v>1120</v>
      </c>
      <c r="B13" t="s">
        <v>11</v>
      </c>
      <c r="C13" s="159">
        <v>1.05</v>
      </c>
      <c r="D13">
        <v>1.05</v>
      </c>
      <c r="G13" s="43" t="s">
        <v>1321</v>
      </c>
      <c r="H13" s="143" t="s">
        <v>1327</v>
      </c>
      <c r="I13" s="22">
        <v>4380</v>
      </c>
      <c r="J13" s="30">
        <v>0.1</v>
      </c>
      <c r="K13" s="30">
        <v>0.1</v>
      </c>
      <c r="L13" s="30">
        <v>0.11</v>
      </c>
      <c r="M13" s="30">
        <v>0.14000000000000001</v>
      </c>
    </row>
    <row r="14" spans="1:13">
      <c r="A14" t="s">
        <v>1120</v>
      </c>
      <c r="B14" s="23" t="s">
        <v>1241</v>
      </c>
      <c r="C14" s="159">
        <v>0.75</v>
      </c>
      <c r="D14">
        <v>0.87</v>
      </c>
      <c r="G14" s="43" t="s">
        <v>1315</v>
      </c>
      <c r="H14" s="143" t="s">
        <v>1327</v>
      </c>
      <c r="I14" s="22">
        <v>4380</v>
      </c>
      <c r="J14" s="30">
        <v>0.65</v>
      </c>
      <c r="K14" s="30">
        <v>0.65</v>
      </c>
      <c r="L14" s="30">
        <v>0.75</v>
      </c>
      <c r="M14" s="30">
        <v>0.95</v>
      </c>
    </row>
    <row r="15" spans="1:13">
      <c r="A15" t="s">
        <v>1120</v>
      </c>
      <c r="B15" t="s">
        <v>55</v>
      </c>
      <c r="C15" s="159">
        <v>0.78</v>
      </c>
      <c r="D15">
        <v>1.18</v>
      </c>
      <c r="G15" s="43" t="s">
        <v>1316</v>
      </c>
      <c r="H15" s="143" t="s">
        <v>1327</v>
      </c>
      <c r="I15" s="22">
        <v>4380</v>
      </c>
      <c r="J15" s="30">
        <v>0.6</v>
      </c>
      <c r="K15" s="30">
        <v>0.7</v>
      </c>
      <c r="L15" s="30">
        <v>0.7</v>
      </c>
      <c r="M15" s="30">
        <v>0.7</v>
      </c>
    </row>
    <row r="16" spans="1:13">
      <c r="A16" t="s">
        <v>1120</v>
      </c>
      <c r="B16" t="s">
        <v>58</v>
      </c>
      <c r="C16" s="159">
        <v>0.9</v>
      </c>
      <c r="D16">
        <v>1.17</v>
      </c>
      <c r="G16" s="43" t="s">
        <v>1317</v>
      </c>
      <c r="H16" s="143" t="s">
        <v>1327</v>
      </c>
      <c r="I16" s="22">
        <v>4380</v>
      </c>
      <c r="J16" s="30">
        <v>0.12</v>
      </c>
      <c r="K16" s="30">
        <v>0.12</v>
      </c>
      <c r="L16" s="30">
        <v>0.14000000000000001</v>
      </c>
      <c r="M16" s="30">
        <v>0.21</v>
      </c>
    </row>
    <row r="17" spans="1:14">
      <c r="A17" t="s">
        <v>1120</v>
      </c>
      <c r="B17" t="s">
        <v>1128</v>
      </c>
      <c r="C17" s="159">
        <v>0.83</v>
      </c>
      <c r="D17">
        <v>0.76</v>
      </c>
      <c r="G17" s="43" t="s">
        <v>1318</v>
      </c>
      <c r="H17" s="143" t="s">
        <v>1327</v>
      </c>
      <c r="I17" s="22">
        <v>4380</v>
      </c>
      <c r="J17" s="30">
        <v>0.03</v>
      </c>
      <c r="K17" s="30">
        <v>0.04</v>
      </c>
      <c r="L17" s="30">
        <v>0.04</v>
      </c>
      <c r="M17" s="30">
        <v>0.04</v>
      </c>
    </row>
    <row r="18" spans="1:14">
      <c r="A18" t="s">
        <v>1120</v>
      </c>
      <c r="B18" t="s">
        <v>1129</v>
      </c>
      <c r="C18" s="159">
        <v>0.68</v>
      </c>
      <c r="D18">
        <v>0.51</v>
      </c>
      <c r="G18" s="43" t="s">
        <v>1319</v>
      </c>
      <c r="H18" s="23" t="s">
        <v>1329</v>
      </c>
      <c r="I18" s="22">
        <v>4380</v>
      </c>
      <c r="J18" s="30">
        <v>14</v>
      </c>
      <c r="K18" s="30">
        <v>14</v>
      </c>
      <c r="L18" s="30">
        <v>21</v>
      </c>
      <c r="M18" s="30">
        <v>21</v>
      </c>
    </row>
    <row r="19" spans="1:14">
      <c r="A19" t="s">
        <v>1120</v>
      </c>
      <c r="B19" t="s">
        <v>61</v>
      </c>
      <c r="C19" s="159">
        <v>1.06</v>
      </c>
      <c r="D19">
        <v>1.02</v>
      </c>
      <c r="G19" s="43" t="s">
        <v>1320</v>
      </c>
      <c r="H19" s="143" t="s">
        <v>1327</v>
      </c>
      <c r="I19" s="22">
        <v>4380</v>
      </c>
      <c r="J19" s="30">
        <v>0.2</v>
      </c>
      <c r="K19" s="30">
        <v>0.25</v>
      </c>
      <c r="L19" s="30">
        <v>0.4</v>
      </c>
      <c r="M19" s="30">
        <v>0.4</v>
      </c>
    </row>
    <row r="20" spans="1:14">
      <c r="A20" t="s">
        <v>1120</v>
      </c>
      <c r="B20" t="s">
        <v>1130</v>
      </c>
      <c r="C20" s="159">
        <v>0.79</v>
      </c>
      <c r="D20">
        <v>0.82</v>
      </c>
      <c r="G20" s="43" t="s">
        <v>1323</v>
      </c>
      <c r="H20" s="143" t="s">
        <v>1327</v>
      </c>
      <c r="I20" s="22">
        <v>4380</v>
      </c>
      <c r="J20" s="30">
        <v>0.35</v>
      </c>
      <c r="K20" s="30">
        <v>0.35</v>
      </c>
      <c r="L20" s="30">
        <v>0.35</v>
      </c>
      <c r="M20" s="30">
        <v>0.35</v>
      </c>
    </row>
    <row r="21" spans="1:14">
      <c r="A21" t="s">
        <v>1120</v>
      </c>
      <c r="B21" t="s">
        <v>1131</v>
      </c>
      <c r="C21" s="159">
        <v>0.15</v>
      </c>
      <c r="D21">
        <v>0.21</v>
      </c>
      <c r="G21" s="43" t="s">
        <v>1324</v>
      </c>
      <c r="H21" s="143" t="s">
        <v>1327</v>
      </c>
      <c r="I21" s="22">
        <v>4380</v>
      </c>
      <c r="J21" s="30">
        <v>0.4</v>
      </c>
      <c r="K21" s="30">
        <v>0.4</v>
      </c>
      <c r="L21" s="30">
        <v>0.6</v>
      </c>
      <c r="M21" s="30">
        <v>0.7</v>
      </c>
    </row>
    <row r="22" spans="1:14">
      <c r="A22" t="s">
        <v>1120</v>
      </c>
      <c r="B22" t="s">
        <v>65</v>
      </c>
      <c r="C22" s="159">
        <v>0.75</v>
      </c>
      <c r="D22">
        <v>0.81</v>
      </c>
      <c r="G22" s="43" t="s">
        <v>1325</v>
      </c>
      <c r="H22" s="143" t="s">
        <v>1327</v>
      </c>
      <c r="I22" s="22">
        <v>4380</v>
      </c>
      <c r="J22" s="30">
        <v>0.2</v>
      </c>
      <c r="K22" s="30">
        <v>0.2</v>
      </c>
      <c r="L22" s="30">
        <v>0.35</v>
      </c>
      <c r="M22" s="30">
        <v>0.5</v>
      </c>
    </row>
    <row r="23" spans="1:14">
      <c r="A23" t="s">
        <v>1120</v>
      </c>
      <c r="B23" t="s">
        <v>66</v>
      </c>
      <c r="C23" s="159">
        <v>1.18</v>
      </c>
      <c r="D23">
        <v>1.39</v>
      </c>
      <c r="G23" s="43" t="s">
        <v>1326</v>
      </c>
      <c r="H23" s="143" t="s">
        <v>1328</v>
      </c>
      <c r="I23" s="22">
        <v>4380</v>
      </c>
      <c r="J23" s="143" t="s">
        <v>1330</v>
      </c>
      <c r="K23" s="30">
        <v>7</v>
      </c>
      <c r="L23" s="30">
        <v>7</v>
      </c>
      <c r="M23" s="30">
        <v>21</v>
      </c>
    </row>
    <row r="24" spans="1:14">
      <c r="A24" t="s">
        <v>1120</v>
      </c>
      <c r="B24" t="s">
        <v>1132</v>
      </c>
      <c r="C24" s="159">
        <v>0.8</v>
      </c>
      <c r="D24">
        <v>0.87</v>
      </c>
      <c r="G24" s="43" t="s">
        <v>1331</v>
      </c>
      <c r="H24" s="143" t="s">
        <v>1327</v>
      </c>
      <c r="I24" s="22">
        <v>4380</v>
      </c>
      <c r="J24" s="143" t="s">
        <v>1330</v>
      </c>
      <c r="K24" s="30">
        <v>7.4999999999999997E-2</v>
      </c>
      <c r="L24" s="30">
        <v>0.113</v>
      </c>
      <c r="M24" s="30">
        <v>0.15</v>
      </c>
    </row>
    <row r="25" spans="1:14">
      <c r="A25" t="s">
        <v>1120</v>
      </c>
      <c r="B25" t="s">
        <v>67</v>
      </c>
      <c r="C25" s="159">
        <v>0.67</v>
      </c>
      <c r="D25">
        <v>0.87</v>
      </c>
      <c r="G25" s="43" t="s">
        <v>1332</v>
      </c>
      <c r="H25" s="143" t="s">
        <v>1343</v>
      </c>
      <c r="I25" s="22">
        <v>4380</v>
      </c>
      <c r="J25" s="143">
        <v>45</v>
      </c>
      <c r="K25" s="30">
        <v>45</v>
      </c>
      <c r="L25" s="30">
        <v>45</v>
      </c>
      <c r="M25" s="30">
        <v>45</v>
      </c>
      <c r="N25" s="30">
        <v>135</v>
      </c>
    </row>
    <row r="26" spans="1:14">
      <c r="A26" t="s">
        <v>1120</v>
      </c>
      <c r="B26" t="s">
        <v>69</v>
      </c>
      <c r="C26" s="159">
        <v>0.94</v>
      </c>
      <c r="D26">
        <v>1</v>
      </c>
      <c r="G26" s="43" t="s">
        <v>1333</v>
      </c>
      <c r="H26" s="143" t="s">
        <v>1327</v>
      </c>
      <c r="I26" s="22">
        <v>4380</v>
      </c>
      <c r="J26" s="30">
        <v>0.5</v>
      </c>
      <c r="K26" s="30">
        <v>0.5</v>
      </c>
      <c r="L26" s="30">
        <v>0.5</v>
      </c>
      <c r="M26" s="30">
        <v>0.5</v>
      </c>
    </row>
    <row r="27" spans="1:14">
      <c r="A27" t="s">
        <v>1120</v>
      </c>
      <c r="B27" t="s">
        <v>1133</v>
      </c>
      <c r="C27" s="159">
        <v>1.06</v>
      </c>
      <c r="D27">
        <v>1.26</v>
      </c>
      <c r="G27" s="43" t="s">
        <v>1334</v>
      </c>
      <c r="H27" s="143" t="s">
        <v>1327</v>
      </c>
      <c r="I27" s="22">
        <v>4380</v>
      </c>
      <c r="J27" s="30">
        <v>0.35</v>
      </c>
      <c r="K27" s="30">
        <v>0.35</v>
      </c>
      <c r="L27" s="30">
        <v>0.35</v>
      </c>
      <c r="M27" s="30">
        <v>0.35</v>
      </c>
    </row>
    <row r="28" spans="1:14">
      <c r="A28" t="s">
        <v>1120</v>
      </c>
      <c r="B28" t="s">
        <v>1134</v>
      </c>
      <c r="C28" s="159">
        <v>0.81</v>
      </c>
      <c r="D28">
        <v>0.87</v>
      </c>
      <c r="G28" s="43" t="s">
        <v>1335</v>
      </c>
      <c r="H28" s="143" t="s">
        <v>1338</v>
      </c>
      <c r="I28" s="22">
        <v>4380</v>
      </c>
      <c r="J28" s="30">
        <v>200</v>
      </c>
      <c r="K28" s="30">
        <v>200</v>
      </c>
      <c r="L28" s="30">
        <v>200</v>
      </c>
      <c r="M28" s="30">
        <v>200</v>
      </c>
    </row>
    <row r="29" spans="1:14">
      <c r="A29" t="s">
        <v>1120</v>
      </c>
      <c r="B29" t="s">
        <v>73</v>
      </c>
      <c r="C29" s="159">
        <v>0.87</v>
      </c>
      <c r="D29">
        <v>0.91</v>
      </c>
      <c r="G29" s="43" t="s">
        <v>1337</v>
      </c>
      <c r="H29" s="143" t="s">
        <v>1339</v>
      </c>
      <c r="I29" s="22">
        <v>4380</v>
      </c>
      <c r="J29" s="30">
        <v>400</v>
      </c>
      <c r="K29" s="30">
        <v>400</v>
      </c>
      <c r="L29" s="30">
        <v>400</v>
      </c>
      <c r="M29" s="30">
        <v>400</v>
      </c>
    </row>
    <row r="30" spans="1:14">
      <c r="A30" t="s">
        <v>1120</v>
      </c>
      <c r="B30" t="s">
        <v>74</v>
      </c>
      <c r="C30" s="159">
        <v>0.8</v>
      </c>
      <c r="D30">
        <v>0.89</v>
      </c>
    </row>
    <row r="31" spans="1:14">
      <c r="A31" t="s">
        <v>1120</v>
      </c>
      <c r="B31" t="s">
        <v>75</v>
      </c>
      <c r="C31" s="159">
        <v>0.61</v>
      </c>
      <c r="D31">
        <v>0.7</v>
      </c>
    </row>
    <row r="32" spans="1:14">
      <c r="A32" t="s">
        <v>1120</v>
      </c>
      <c r="B32" t="s">
        <v>10</v>
      </c>
      <c r="C32" s="159">
        <v>0.48</v>
      </c>
      <c r="D32">
        <v>0.66</v>
      </c>
    </row>
    <row r="33" spans="1:7">
      <c r="A33" s="23" t="s">
        <v>1120</v>
      </c>
      <c r="B33" t="s">
        <v>78</v>
      </c>
      <c r="C33" s="159">
        <v>0.9</v>
      </c>
      <c r="D33">
        <v>1.19</v>
      </c>
      <c r="G33" s="24"/>
    </row>
    <row r="34" spans="1:7">
      <c r="A34" s="161" t="s">
        <v>1135</v>
      </c>
      <c r="B34" s="161" t="s">
        <v>1136</v>
      </c>
      <c r="C34" s="162">
        <v>0.03</v>
      </c>
      <c r="D34" s="162">
        <v>0.03</v>
      </c>
      <c r="E34">
        <v>7665</v>
      </c>
      <c r="G34" s="24"/>
    </row>
    <row r="35" spans="1:7">
      <c r="A35" s="160" t="s">
        <v>1135</v>
      </c>
      <c r="B35" s="161" t="s">
        <v>1137</v>
      </c>
      <c r="C35" s="162">
        <v>0.02</v>
      </c>
      <c r="D35" s="162">
        <v>0.02</v>
      </c>
      <c r="E35">
        <v>7665</v>
      </c>
      <c r="G35" s="24"/>
    </row>
    <row r="36" spans="1:7">
      <c r="A36" t="s">
        <v>1135</v>
      </c>
      <c r="B36" t="s">
        <v>1138</v>
      </c>
      <c r="C36" s="159">
        <v>0.63</v>
      </c>
      <c r="D36">
        <v>0.63</v>
      </c>
      <c r="E36">
        <v>1954</v>
      </c>
      <c r="G36" s="24"/>
    </row>
    <row r="37" spans="1:7">
      <c r="A37" t="s">
        <v>1135</v>
      </c>
      <c r="B37" t="s">
        <v>1139</v>
      </c>
      <c r="C37" s="159">
        <v>0.82</v>
      </c>
      <c r="D37">
        <v>0.82</v>
      </c>
      <c r="E37">
        <v>1954</v>
      </c>
      <c r="G37" s="24"/>
    </row>
    <row r="38" spans="1:7">
      <c r="A38" t="s">
        <v>1135</v>
      </c>
      <c r="B38" t="s">
        <v>1140</v>
      </c>
      <c r="C38" s="159">
        <v>0.65</v>
      </c>
      <c r="D38">
        <v>0.65</v>
      </c>
      <c r="E38">
        <v>2586</v>
      </c>
      <c r="G38" s="24"/>
    </row>
    <row r="39" spans="1:7">
      <c r="A39" t="s">
        <v>1135</v>
      </c>
      <c r="B39" t="s">
        <v>1141</v>
      </c>
      <c r="C39" s="159">
        <v>1.1399999999999999</v>
      </c>
      <c r="D39">
        <v>1.1399999999999999</v>
      </c>
      <c r="E39">
        <v>2586</v>
      </c>
      <c r="G39" s="24"/>
    </row>
    <row r="40" spans="1:7">
      <c r="A40" t="s">
        <v>1135</v>
      </c>
      <c r="B40" t="s">
        <v>1142</v>
      </c>
      <c r="C40" s="159">
        <v>0.43</v>
      </c>
      <c r="D40">
        <v>0.43</v>
      </c>
      <c r="E40">
        <v>1954</v>
      </c>
      <c r="G40" s="24"/>
    </row>
    <row r="41" spans="1:7">
      <c r="A41" t="s">
        <v>1135</v>
      </c>
      <c r="B41" t="s">
        <v>1143</v>
      </c>
      <c r="C41" s="159">
        <v>0.28000000000000003</v>
      </c>
      <c r="D41">
        <v>0.28000000000000003</v>
      </c>
      <c r="E41">
        <v>1954</v>
      </c>
      <c r="G41" s="24"/>
    </row>
    <row r="42" spans="1:7">
      <c r="A42" t="s">
        <v>1135</v>
      </c>
      <c r="B42" t="s">
        <v>1144</v>
      </c>
      <c r="C42" s="159">
        <v>2.0299999999999998</v>
      </c>
      <c r="D42">
        <v>2.4300000000000002</v>
      </c>
      <c r="E42">
        <v>2954</v>
      </c>
      <c r="G42" s="24"/>
    </row>
    <row r="43" spans="1:7">
      <c r="A43" t="s">
        <v>1135</v>
      </c>
      <c r="B43" t="s">
        <v>1145</v>
      </c>
      <c r="C43" s="159">
        <v>1.53</v>
      </c>
      <c r="D43">
        <v>1.53</v>
      </c>
      <c r="E43">
        <v>1955</v>
      </c>
      <c r="G43" s="24"/>
    </row>
    <row r="44" spans="1:7">
      <c r="A44" t="s">
        <v>1135</v>
      </c>
      <c r="B44" t="s">
        <v>1146</v>
      </c>
      <c r="C44" s="159">
        <v>0.43</v>
      </c>
      <c r="D44">
        <v>0.43</v>
      </c>
      <c r="E44">
        <v>1954</v>
      </c>
      <c r="G44" s="24"/>
    </row>
    <row r="45" spans="1:7">
      <c r="A45" t="s">
        <v>1135</v>
      </c>
      <c r="B45" t="s">
        <v>1147</v>
      </c>
      <c r="C45" s="159">
        <v>0.86</v>
      </c>
      <c r="D45">
        <v>1.01</v>
      </c>
      <c r="E45">
        <v>3748</v>
      </c>
      <c r="G45" s="24"/>
    </row>
    <row r="46" spans="1:7">
      <c r="A46" t="s">
        <v>1135</v>
      </c>
      <c r="B46" t="s">
        <v>1148</v>
      </c>
      <c r="C46" s="159">
        <v>0.96</v>
      </c>
      <c r="D46">
        <v>1.24</v>
      </c>
      <c r="E46">
        <v>2187</v>
      </c>
      <c r="G46" s="24"/>
    </row>
    <row r="47" spans="1:7">
      <c r="A47" s="23" t="s">
        <v>1135</v>
      </c>
      <c r="B47" t="s">
        <v>1149</v>
      </c>
      <c r="C47" s="159">
        <v>1.34</v>
      </c>
      <c r="D47">
        <v>1.34</v>
      </c>
      <c r="E47">
        <v>2187</v>
      </c>
      <c r="G47" s="24"/>
    </row>
    <row r="48" spans="1:7">
      <c r="A48" t="s">
        <v>1135</v>
      </c>
      <c r="B48" t="s">
        <v>1150</v>
      </c>
      <c r="C48" s="159">
        <v>1.33</v>
      </c>
      <c r="D48">
        <v>1.71</v>
      </c>
      <c r="E48">
        <v>2187</v>
      </c>
      <c r="G48" s="24"/>
    </row>
    <row r="49" spans="1:7">
      <c r="A49" t="s">
        <v>1135</v>
      </c>
      <c r="B49" t="s">
        <v>1151</v>
      </c>
      <c r="C49" s="159">
        <v>1.07</v>
      </c>
      <c r="D49">
        <v>1.23</v>
      </c>
      <c r="E49">
        <v>3013</v>
      </c>
      <c r="G49" s="24"/>
    </row>
    <row r="50" spans="1:7">
      <c r="A50" t="s">
        <v>1135</v>
      </c>
      <c r="B50" t="s">
        <v>1152</v>
      </c>
      <c r="C50" s="159">
        <v>0.56000000000000005</v>
      </c>
      <c r="D50">
        <v>0.72</v>
      </c>
      <c r="E50">
        <v>3013</v>
      </c>
      <c r="G50" s="24"/>
    </row>
    <row r="51" spans="1:7">
      <c r="A51" t="s">
        <v>1135</v>
      </c>
      <c r="B51" t="s">
        <v>1153</v>
      </c>
      <c r="C51" s="159">
        <v>0.92</v>
      </c>
      <c r="D51">
        <v>0.92</v>
      </c>
      <c r="E51">
        <v>5840</v>
      </c>
      <c r="G51" s="24"/>
    </row>
    <row r="52" spans="1:7">
      <c r="A52" t="s">
        <v>1135</v>
      </c>
      <c r="B52" t="s">
        <v>1154</v>
      </c>
      <c r="C52" s="159">
        <v>0.92</v>
      </c>
      <c r="D52">
        <v>0.79</v>
      </c>
      <c r="E52">
        <v>7674</v>
      </c>
      <c r="G52" s="24"/>
    </row>
    <row r="53" spans="1:7">
      <c r="A53" t="s">
        <v>1135</v>
      </c>
      <c r="B53" t="s">
        <v>1155</v>
      </c>
      <c r="C53" s="159">
        <v>0.28999999999999998</v>
      </c>
      <c r="D53">
        <v>0.41</v>
      </c>
      <c r="E53">
        <v>2857</v>
      </c>
      <c r="G53" s="24"/>
    </row>
    <row r="54" spans="1:7">
      <c r="A54" t="s">
        <v>1135</v>
      </c>
      <c r="B54" t="s">
        <v>1156</v>
      </c>
      <c r="C54" s="159">
        <v>0.66</v>
      </c>
      <c r="D54">
        <v>0.66</v>
      </c>
      <c r="E54">
        <v>3013</v>
      </c>
      <c r="G54" s="24"/>
    </row>
    <row r="55" spans="1:7">
      <c r="A55" t="s">
        <v>1135</v>
      </c>
      <c r="B55" t="s">
        <v>1157</v>
      </c>
      <c r="C55" s="159">
        <v>1.39</v>
      </c>
      <c r="D55">
        <v>1.72</v>
      </c>
      <c r="E55">
        <v>3748</v>
      </c>
      <c r="G55" s="24"/>
    </row>
    <row r="56" spans="1:7">
      <c r="A56" t="s">
        <v>1135</v>
      </c>
      <c r="B56" t="s">
        <v>1158</v>
      </c>
      <c r="C56" s="159">
        <v>0.93</v>
      </c>
      <c r="D56">
        <v>1.07</v>
      </c>
      <c r="E56">
        <v>4182</v>
      </c>
      <c r="G56" s="24"/>
    </row>
    <row r="57" spans="1:7">
      <c r="A57" t="s">
        <v>1135</v>
      </c>
      <c r="B57" t="s">
        <v>1159</v>
      </c>
      <c r="C57" s="159">
        <v>0.63</v>
      </c>
      <c r="D57">
        <v>0.65</v>
      </c>
      <c r="E57">
        <v>6456</v>
      </c>
      <c r="G57" s="24"/>
    </row>
    <row r="58" spans="1:7">
      <c r="A58" t="s">
        <v>1135</v>
      </c>
      <c r="B58" t="s">
        <v>1160</v>
      </c>
      <c r="C58" s="159">
        <v>2</v>
      </c>
      <c r="D58">
        <v>1.9</v>
      </c>
      <c r="E58">
        <v>4182</v>
      </c>
      <c r="G58" s="24"/>
    </row>
    <row r="59" spans="1:7">
      <c r="A59" t="s">
        <v>1135</v>
      </c>
      <c r="B59" t="s">
        <v>1161</v>
      </c>
      <c r="C59" s="159">
        <v>0.71</v>
      </c>
      <c r="D59">
        <v>0.89</v>
      </c>
      <c r="E59">
        <v>4182</v>
      </c>
      <c r="G59" s="24"/>
    </row>
    <row r="60" spans="1:7">
      <c r="A60" t="s">
        <v>1135</v>
      </c>
      <c r="B60" t="s">
        <v>1162</v>
      </c>
      <c r="C60" s="159">
        <v>0.63</v>
      </c>
      <c r="D60">
        <v>0.65</v>
      </c>
      <c r="E60">
        <v>4182</v>
      </c>
      <c r="G60" s="24"/>
    </row>
    <row r="61" spans="1:7">
      <c r="A61" t="s">
        <v>1135</v>
      </c>
      <c r="B61" t="s">
        <v>1163</v>
      </c>
      <c r="C61" s="159">
        <v>0.96</v>
      </c>
      <c r="D61">
        <v>0.96</v>
      </c>
      <c r="E61">
        <v>5477</v>
      </c>
      <c r="G61" s="24"/>
    </row>
    <row r="62" spans="1:7">
      <c r="A62" t="s">
        <v>1135</v>
      </c>
      <c r="B62" t="s">
        <v>1164</v>
      </c>
      <c r="C62" s="159">
        <v>0.43</v>
      </c>
      <c r="D62">
        <v>0.95</v>
      </c>
      <c r="E62">
        <v>2857</v>
      </c>
      <c r="G62" s="24"/>
    </row>
    <row r="63" spans="1:7">
      <c r="A63" t="s">
        <v>1135</v>
      </c>
      <c r="B63" t="s">
        <v>1165</v>
      </c>
      <c r="C63" s="159">
        <v>0.41</v>
      </c>
      <c r="D63">
        <v>0.56000000000000005</v>
      </c>
      <c r="E63">
        <v>8760</v>
      </c>
      <c r="G63" s="24"/>
    </row>
    <row r="64" spans="1:7">
      <c r="A64" t="s">
        <v>1135</v>
      </c>
      <c r="B64" t="s">
        <v>1166</v>
      </c>
      <c r="C64" s="159">
        <v>1.06</v>
      </c>
      <c r="D64">
        <v>1.21</v>
      </c>
      <c r="E64">
        <v>4182</v>
      </c>
      <c r="G64" s="24"/>
    </row>
    <row r="65" spans="1:7">
      <c r="A65" t="s">
        <v>1135</v>
      </c>
      <c r="B65" t="s">
        <v>1167</v>
      </c>
      <c r="C65" s="159">
        <v>0.77</v>
      </c>
      <c r="D65">
        <v>0.47</v>
      </c>
      <c r="E65">
        <v>3064</v>
      </c>
      <c r="G65" s="24"/>
    </row>
    <row r="66" spans="1:7">
      <c r="A66" t="s">
        <v>1135</v>
      </c>
      <c r="B66" t="s">
        <v>1168</v>
      </c>
      <c r="C66" s="159">
        <v>1.2</v>
      </c>
      <c r="D66">
        <v>1.43</v>
      </c>
      <c r="E66">
        <v>2187</v>
      </c>
      <c r="G66" s="24"/>
    </row>
    <row r="67" spans="1:7">
      <c r="A67" t="s">
        <v>1135</v>
      </c>
      <c r="B67" t="s">
        <v>1169</v>
      </c>
      <c r="C67" s="159">
        <v>1.45</v>
      </c>
      <c r="D67">
        <v>1.81</v>
      </c>
      <c r="E67">
        <v>2187</v>
      </c>
      <c r="G67" s="24"/>
    </row>
    <row r="68" spans="1:7">
      <c r="A68" t="s">
        <v>1135</v>
      </c>
      <c r="B68" t="s">
        <v>1170</v>
      </c>
      <c r="C68" s="159">
        <v>0.43</v>
      </c>
      <c r="D68">
        <v>0.6</v>
      </c>
      <c r="E68">
        <v>4056</v>
      </c>
      <c r="G68" s="24"/>
    </row>
    <row r="69" spans="1:7">
      <c r="A69" t="s">
        <v>1135</v>
      </c>
      <c r="B69" t="s">
        <v>1171</v>
      </c>
      <c r="C69" s="159">
        <v>0.57999999999999996</v>
      </c>
      <c r="D69">
        <v>0.47</v>
      </c>
      <c r="E69">
        <v>2857</v>
      </c>
      <c r="G69" s="24"/>
    </row>
    <row r="70" spans="1:7">
      <c r="A70" t="s">
        <v>1135</v>
      </c>
      <c r="B70" t="s">
        <v>1172</v>
      </c>
      <c r="C70" s="159">
        <v>0.68</v>
      </c>
      <c r="D70">
        <v>0.64</v>
      </c>
      <c r="E70">
        <v>5840</v>
      </c>
      <c r="G70" s="24"/>
    </row>
    <row r="71" spans="1:7">
      <c r="A71" t="s">
        <v>1135</v>
      </c>
      <c r="B71" t="s">
        <v>1173</v>
      </c>
      <c r="C71" s="159">
        <v>2.0299999999999998</v>
      </c>
      <c r="D71">
        <v>1.8</v>
      </c>
      <c r="E71">
        <v>5840</v>
      </c>
      <c r="G71" s="24"/>
    </row>
    <row r="72" spans="1:7">
      <c r="A72" t="s">
        <v>1135</v>
      </c>
      <c r="B72" t="s">
        <v>1174</v>
      </c>
      <c r="C72" s="159">
        <v>1.06</v>
      </c>
      <c r="D72">
        <v>1.06</v>
      </c>
      <c r="E72">
        <v>3064</v>
      </c>
      <c r="G72" s="24"/>
    </row>
    <row r="73" spans="1:7">
      <c r="A73" t="s">
        <v>1135</v>
      </c>
      <c r="B73" t="s">
        <v>1175</v>
      </c>
      <c r="C73" s="159">
        <v>0.45</v>
      </c>
      <c r="D73">
        <v>0.59</v>
      </c>
      <c r="E73">
        <v>1954</v>
      </c>
      <c r="G73" s="24"/>
    </row>
    <row r="74" spans="1:7">
      <c r="A74" t="s">
        <v>1135</v>
      </c>
      <c r="B74" t="s">
        <v>1176</v>
      </c>
      <c r="C74" s="159">
        <v>1</v>
      </c>
      <c r="D74">
        <v>0.9</v>
      </c>
      <c r="E74">
        <v>3013</v>
      </c>
      <c r="G74" s="24"/>
    </row>
    <row r="75" spans="1:7">
      <c r="A75" t="s">
        <v>1135</v>
      </c>
      <c r="B75" t="s">
        <v>1177</v>
      </c>
      <c r="C75" s="159">
        <v>1.7</v>
      </c>
      <c r="D75">
        <v>2</v>
      </c>
      <c r="E75">
        <v>1952</v>
      </c>
      <c r="G75" s="24"/>
    </row>
    <row r="76" spans="1:7">
      <c r="A76" t="s">
        <v>1135</v>
      </c>
      <c r="B76" t="s">
        <v>1178</v>
      </c>
      <c r="C76" s="159">
        <v>0.48</v>
      </c>
      <c r="D76">
        <v>0.75</v>
      </c>
      <c r="E76">
        <v>2187</v>
      </c>
      <c r="G76" s="24"/>
    </row>
    <row r="77" spans="1:7">
      <c r="A77" t="s">
        <v>1135</v>
      </c>
      <c r="B77" t="s">
        <v>1179</v>
      </c>
      <c r="C77" s="159">
        <v>0.78</v>
      </c>
      <c r="D77">
        <v>0.73</v>
      </c>
      <c r="E77">
        <v>3013</v>
      </c>
      <c r="G77" s="24"/>
    </row>
    <row r="78" spans="1:7">
      <c r="A78" t="s">
        <v>1135</v>
      </c>
      <c r="B78" t="s">
        <v>1180</v>
      </c>
      <c r="C78" s="159">
        <v>0.62</v>
      </c>
      <c r="D78">
        <v>0.92</v>
      </c>
      <c r="E78">
        <v>7666</v>
      </c>
      <c r="G78" s="24"/>
    </row>
    <row r="79" spans="1:7">
      <c r="A79" t="s">
        <v>1135</v>
      </c>
      <c r="B79" t="s">
        <v>1181</v>
      </c>
      <c r="C79" s="159">
        <v>0.93</v>
      </c>
      <c r="D79">
        <v>1.1100000000000001</v>
      </c>
      <c r="E79">
        <v>3013</v>
      </c>
      <c r="G79" s="24"/>
    </row>
    <row r="80" spans="1:7">
      <c r="A80" t="s">
        <v>1135</v>
      </c>
      <c r="B80" t="s">
        <v>1182</v>
      </c>
      <c r="C80" s="159">
        <v>0.81</v>
      </c>
      <c r="D80">
        <v>0.98</v>
      </c>
      <c r="E80">
        <v>3013</v>
      </c>
      <c r="G80" s="24"/>
    </row>
    <row r="81" spans="1:7">
      <c r="A81" t="s">
        <v>1135</v>
      </c>
      <c r="B81" t="s">
        <v>1183</v>
      </c>
      <c r="C81" s="159">
        <v>0.14000000000000001</v>
      </c>
      <c r="D81">
        <v>0.19</v>
      </c>
      <c r="E81">
        <v>7717</v>
      </c>
      <c r="G81" s="24"/>
    </row>
    <row r="82" spans="1:7">
      <c r="A82" t="s">
        <v>1135</v>
      </c>
      <c r="B82" t="s">
        <v>1184</v>
      </c>
      <c r="C82" s="159">
        <v>1.34</v>
      </c>
      <c r="D82">
        <v>1.68</v>
      </c>
      <c r="E82">
        <v>3464</v>
      </c>
      <c r="G82" s="24"/>
    </row>
    <row r="83" spans="1:7">
      <c r="A83" t="s">
        <v>1135</v>
      </c>
      <c r="B83" t="s">
        <v>1185</v>
      </c>
      <c r="C83" s="159">
        <v>0.96</v>
      </c>
      <c r="D83">
        <v>1.21</v>
      </c>
      <c r="E83">
        <v>5840</v>
      </c>
      <c r="G83" s="24"/>
    </row>
    <row r="84" spans="1:7">
      <c r="A84" t="s">
        <v>1135</v>
      </c>
      <c r="B84" t="s">
        <v>1186</v>
      </c>
      <c r="C84" s="159">
        <v>0.85</v>
      </c>
      <c r="D84">
        <v>0.98</v>
      </c>
      <c r="E84">
        <v>3013</v>
      </c>
      <c r="G84" s="24"/>
    </row>
    <row r="85" spans="1:7">
      <c r="A85" t="s">
        <v>1135</v>
      </c>
      <c r="B85" t="s">
        <v>1187</v>
      </c>
      <c r="C85" s="159">
        <v>1.22</v>
      </c>
      <c r="D85">
        <v>1.59</v>
      </c>
      <c r="E85">
        <v>3463</v>
      </c>
      <c r="G85" s="24"/>
    </row>
    <row r="86" spans="1:7">
      <c r="A86" t="s">
        <v>1135</v>
      </c>
      <c r="B86" t="s">
        <v>1188</v>
      </c>
      <c r="C86" s="159">
        <v>0.42</v>
      </c>
      <c r="D86">
        <v>0.54</v>
      </c>
      <c r="E86">
        <v>4182</v>
      </c>
      <c r="G86" s="24"/>
    </row>
    <row r="87" spans="1:7">
      <c r="A87" t="s">
        <v>1135</v>
      </c>
      <c r="B87" t="s">
        <v>1189</v>
      </c>
      <c r="C87" s="159">
        <v>0.57999999999999996</v>
      </c>
      <c r="D87">
        <v>0.69</v>
      </c>
      <c r="E87">
        <v>7665</v>
      </c>
      <c r="G87" s="24"/>
    </row>
    <row r="88" spans="1:7">
      <c r="A88" t="s">
        <v>1135</v>
      </c>
      <c r="B88" t="s">
        <v>1190</v>
      </c>
      <c r="C88" s="159">
        <v>0.46</v>
      </c>
      <c r="D88">
        <v>0.63</v>
      </c>
      <c r="E88">
        <v>3013</v>
      </c>
      <c r="G88" s="24"/>
    </row>
    <row r="89" spans="1:7">
      <c r="A89" t="s">
        <v>1135</v>
      </c>
      <c r="B89" t="s">
        <v>1191</v>
      </c>
      <c r="C89" s="159">
        <v>0.56000000000000005</v>
      </c>
      <c r="D89">
        <v>0.67</v>
      </c>
      <c r="E89">
        <v>2810</v>
      </c>
      <c r="G89" s="24"/>
    </row>
    <row r="90" spans="1:7">
      <c r="A90" t="s">
        <v>1135</v>
      </c>
      <c r="B90" t="s">
        <v>78</v>
      </c>
      <c r="C90" s="159">
        <v>1.1399999999999999</v>
      </c>
      <c r="D90">
        <v>1.59</v>
      </c>
      <c r="E90">
        <v>3750</v>
      </c>
      <c r="G90" s="24"/>
    </row>
    <row r="91" spans="1:7">
      <c r="A91" t="s">
        <v>1135</v>
      </c>
      <c r="B91" t="s">
        <v>1192</v>
      </c>
      <c r="C91" s="159">
        <v>0.88</v>
      </c>
      <c r="D91">
        <v>1.45</v>
      </c>
      <c r="E91">
        <v>1954</v>
      </c>
      <c r="G91" s="24"/>
    </row>
    <row r="92" spans="1:7">
      <c r="A92" t="s">
        <v>1135</v>
      </c>
      <c r="B92" t="s">
        <v>1193</v>
      </c>
      <c r="C92" s="159">
        <v>0.54</v>
      </c>
      <c r="D92">
        <v>0.38</v>
      </c>
      <c r="E92">
        <v>3066</v>
      </c>
      <c r="G92" s="24"/>
    </row>
    <row r="93" spans="1:7">
      <c r="A93" t="s">
        <v>1135</v>
      </c>
      <c r="B93" t="s">
        <v>1194</v>
      </c>
      <c r="C93" s="159">
        <v>1.06</v>
      </c>
      <c r="D93">
        <v>2.21</v>
      </c>
      <c r="E93">
        <v>1955</v>
      </c>
      <c r="G93" s="24"/>
    </row>
    <row r="94" spans="1:7">
      <c r="A94" t="s">
        <v>1135</v>
      </c>
      <c r="B94" t="s">
        <v>1195</v>
      </c>
      <c r="C94" s="159">
        <v>1.8</v>
      </c>
      <c r="D94">
        <v>2.41</v>
      </c>
      <c r="E94">
        <v>1952</v>
      </c>
      <c r="G94" s="24"/>
    </row>
    <row r="95" spans="1:7">
      <c r="A95" t="s">
        <v>1135</v>
      </c>
      <c r="B95" t="s">
        <v>1196</v>
      </c>
      <c r="C95" s="159">
        <v>0.2</v>
      </c>
      <c r="D95">
        <v>0.22</v>
      </c>
      <c r="E95">
        <v>3066</v>
      </c>
      <c r="G95" s="24"/>
    </row>
    <row r="96" spans="1:7">
      <c r="A96" t="s">
        <v>1135</v>
      </c>
      <c r="B96" t="s">
        <v>1197</v>
      </c>
      <c r="C96" s="159">
        <v>0.82</v>
      </c>
      <c r="D96">
        <v>1.2</v>
      </c>
      <c r="E96">
        <v>5836</v>
      </c>
      <c r="G96" s="24"/>
    </row>
    <row r="97" spans="1:7">
      <c r="A97" t="s">
        <v>1135</v>
      </c>
      <c r="B97" t="s">
        <v>1198</v>
      </c>
      <c r="C97" s="159">
        <v>0.5</v>
      </c>
      <c r="D97">
        <v>0.72</v>
      </c>
      <c r="E97">
        <v>5836</v>
      </c>
      <c r="G97" s="24"/>
    </row>
    <row r="98" spans="1:7">
      <c r="A98" t="s">
        <v>1135</v>
      </c>
      <c r="B98" t="s">
        <v>1199</v>
      </c>
      <c r="C98" s="159">
        <v>1.68</v>
      </c>
      <c r="D98">
        <v>1.66</v>
      </c>
      <c r="E98">
        <v>7666</v>
      </c>
      <c r="G98" s="24"/>
    </row>
    <row r="99" spans="1:7">
      <c r="A99" t="s">
        <v>1135</v>
      </c>
      <c r="B99" t="s">
        <v>1200</v>
      </c>
      <c r="C99" s="159">
        <v>1.06</v>
      </c>
      <c r="D99">
        <v>1.51</v>
      </c>
      <c r="E99">
        <v>7666</v>
      </c>
      <c r="G99" s="24"/>
    </row>
    <row r="100" spans="1:7">
      <c r="A100" t="s">
        <v>1135</v>
      </c>
      <c r="B100" t="s">
        <v>1201</v>
      </c>
      <c r="C100" s="159">
        <v>0.54</v>
      </c>
      <c r="D100">
        <v>0.74</v>
      </c>
      <c r="E100">
        <v>7666</v>
      </c>
      <c r="G100" s="24"/>
    </row>
    <row r="101" spans="1:7">
      <c r="A101" t="s">
        <v>1135</v>
      </c>
      <c r="B101" t="s">
        <v>1202</v>
      </c>
      <c r="C101" s="159">
        <v>0.81</v>
      </c>
      <c r="D101">
        <v>0.71</v>
      </c>
      <c r="E101">
        <v>7666</v>
      </c>
      <c r="G101" s="24"/>
    </row>
    <row r="102" spans="1:7">
      <c r="A102" t="s">
        <v>1135</v>
      </c>
      <c r="B102" t="s">
        <v>1203</v>
      </c>
      <c r="C102" s="159">
        <v>1</v>
      </c>
      <c r="D102">
        <v>0.88</v>
      </c>
      <c r="E102">
        <v>7666</v>
      </c>
    </row>
    <row r="103" spans="1:7">
      <c r="A103" t="s">
        <v>1135</v>
      </c>
      <c r="B103" t="s">
        <v>1204</v>
      </c>
      <c r="C103" s="159">
        <v>2.17</v>
      </c>
      <c r="D103">
        <v>2.48</v>
      </c>
      <c r="E103">
        <v>7666</v>
      </c>
    </row>
    <row r="104" spans="1:7">
      <c r="A104" t="s">
        <v>1135</v>
      </c>
      <c r="B104" t="s">
        <v>1205</v>
      </c>
      <c r="C104" s="159">
        <v>0.62</v>
      </c>
      <c r="D104">
        <v>0.62</v>
      </c>
      <c r="E104">
        <v>7666</v>
      </c>
    </row>
    <row r="105" spans="1:7">
      <c r="A105" t="s">
        <v>1135</v>
      </c>
      <c r="B105" t="s">
        <v>1206</v>
      </c>
      <c r="C105" s="159">
        <v>0.84</v>
      </c>
      <c r="D105">
        <v>0.91</v>
      </c>
      <c r="E105">
        <v>7666</v>
      </c>
    </row>
    <row r="106" spans="1:7">
      <c r="A106" t="s">
        <v>1135</v>
      </c>
      <c r="B106" t="s">
        <v>1207</v>
      </c>
      <c r="C106" s="159">
        <v>1.03</v>
      </c>
      <c r="D106">
        <v>1.1499999999999999</v>
      </c>
      <c r="E106">
        <v>7666</v>
      </c>
    </row>
    <row r="107" spans="1:7">
      <c r="A107" t="s">
        <v>1135</v>
      </c>
      <c r="B107" t="s">
        <v>1208</v>
      </c>
      <c r="C107" s="159">
        <v>0.82</v>
      </c>
      <c r="D107">
        <v>1.06</v>
      </c>
      <c r="E107">
        <v>3748</v>
      </c>
    </row>
    <row r="108" spans="1:7">
      <c r="A108" t="s">
        <v>1135</v>
      </c>
      <c r="B108" t="s">
        <v>1209</v>
      </c>
      <c r="C108" s="159">
        <v>1.2</v>
      </c>
      <c r="D108">
        <v>1.71</v>
      </c>
      <c r="E108">
        <v>3748</v>
      </c>
    </row>
    <row r="109" spans="1:7">
      <c r="A109" t="s">
        <v>1135</v>
      </c>
      <c r="B109" t="s">
        <v>1210</v>
      </c>
      <c r="C109" s="159">
        <v>0.65</v>
      </c>
      <c r="D109">
        <v>0.74</v>
      </c>
      <c r="E109">
        <v>2613</v>
      </c>
    </row>
    <row r="110" spans="1:7">
      <c r="A110" t="s">
        <v>1135</v>
      </c>
      <c r="B110" t="s">
        <v>1211</v>
      </c>
      <c r="C110" s="159">
        <v>1.05</v>
      </c>
      <c r="D110">
        <v>1.05</v>
      </c>
      <c r="E110">
        <v>2857</v>
      </c>
    </row>
    <row r="111" spans="1:7">
      <c r="A111" t="s">
        <v>1135</v>
      </c>
      <c r="B111" t="s">
        <v>1212</v>
      </c>
      <c r="C111" s="159">
        <v>0.75</v>
      </c>
      <c r="D111">
        <v>1.23</v>
      </c>
      <c r="E111">
        <v>2857</v>
      </c>
    </row>
    <row r="112" spans="1:7">
      <c r="A112" t="s">
        <v>1135</v>
      </c>
      <c r="B112" t="s">
        <v>1213</v>
      </c>
      <c r="C112" s="159">
        <v>0.96</v>
      </c>
      <c r="D112">
        <v>1.19</v>
      </c>
      <c r="E112">
        <v>2857</v>
      </c>
    </row>
    <row r="113" spans="1:5">
      <c r="A113" t="s">
        <v>1135</v>
      </c>
      <c r="B113" t="s">
        <v>1214</v>
      </c>
      <c r="C113" s="159">
        <v>0.93</v>
      </c>
      <c r="D113">
        <v>1.29</v>
      </c>
      <c r="E113">
        <v>2857</v>
      </c>
    </row>
    <row r="114" spans="1:5">
      <c r="A114" t="s">
        <v>1135</v>
      </c>
      <c r="B114" t="s">
        <v>1215</v>
      </c>
      <c r="C114" s="159">
        <v>1.05</v>
      </c>
      <c r="D114">
        <v>1.05</v>
      </c>
      <c r="E114">
        <v>3748</v>
      </c>
    </row>
    <row r="115" spans="1:5">
      <c r="A115" t="s">
        <v>1135</v>
      </c>
      <c r="B115" t="s">
        <v>1216</v>
      </c>
      <c r="C115" s="159">
        <v>0.85</v>
      </c>
      <c r="D115">
        <v>1.02</v>
      </c>
      <c r="E115">
        <v>3748</v>
      </c>
    </row>
    <row r="116" spans="1:5">
      <c r="A116" t="s">
        <v>1135</v>
      </c>
      <c r="B116" t="s">
        <v>1217</v>
      </c>
      <c r="C116" s="159">
        <v>0.36</v>
      </c>
      <c r="D116">
        <v>0.61</v>
      </c>
      <c r="E116">
        <v>1952</v>
      </c>
    </row>
    <row r="117" spans="1:5">
      <c r="A117" t="s">
        <v>1135</v>
      </c>
      <c r="B117" t="s">
        <v>1218</v>
      </c>
      <c r="C117" s="159">
        <v>0.68</v>
      </c>
      <c r="D117">
        <v>0.94</v>
      </c>
      <c r="E117">
        <v>3748</v>
      </c>
    </row>
    <row r="118" spans="1:5">
      <c r="A118" t="s">
        <v>1135</v>
      </c>
      <c r="B118" t="s">
        <v>1219</v>
      </c>
      <c r="C118" s="159">
        <v>0.55000000000000004</v>
      </c>
      <c r="D118">
        <v>0.64</v>
      </c>
      <c r="E118">
        <v>1955</v>
      </c>
    </row>
    <row r="119" spans="1:5">
      <c r="A119" t="s">
        <v>1135</v>
      </c>
      <c r="B119" t="s">
        <v>1220</v>
      </c>
      <c r="C119" s="159">
        <v>1.53</v>
      </c>
      <c r="D119">
        <v>1.53</v>
      </c>
      <c r="E119">
        <v>1955</v>
      </c>
    </row>
    <row r="120" spans="1:5">
      <c r="A120" t="s">
        <v>1135</v>
      </c>
      <c r="B120" t="s">
        <v>1221</v>
      </c>
      <c r="C120" s="159">
        <v>0.5</v>
      </c>
      <c r="D120">
        <v>0.71</v>
      </c>
      <c r="E120">
        <v>3463</v>
      </c>
    </row>
    <row r="121" spans="1:5">
      <c r="A121" t="s">
        <v>1135</v>
      </c>
      <c r="B121" t="s">
        <v>1222</v>
      </c>
      <c r="C121" s="159">
        <v>0.9</v>
      </c>
      <c r="D121">
        <v>1.1000000000000001</v>
      </c>
      <c r="E121">
        <v>3463</v>
      </c>
    </row>
    <row r="122" spans="1:5">
      <c r="A122" t="s">
        <v>1135</v>
      </c>
      <c r="B122" t="s">
        <v>1223</v>
      </c>
      <c r="C122" s="159">
        <v>2.4700000000000002</v>
      </c>
      <c r="D122">
        <v>3.68</v>
      </c>
      <c r="E122">
        <v>1954</v>
      </c>
    </row>
    <row r="123" spans="1:5">
      <c r="A123" t="s">
        <v>1135</v>
      </c>
      <c r="B123" t="s">
        <v>1224</v>
      </c>
      <c r="C123" s="159">
        <v>1.96</v>
      </c>
      <c r="D123">
        <v>2.4</v>
      </c>
      <c r="E123">
        <v>1954</v>
      </c>
    </row>
    <row r="124" spans="1:5">
      <c r="A124" t="s">
        <v>1135</v>
      </c>
      <c r="B124" t="s">
        <v>1225</v>
      </c>
      <c r="C124" s="159">
        <v>1.7</v>
      </c>
      <c r="D124">
        <v>1.8</v>
      </c>
      <c r="E124">
        <v>1954</v>
      </c>
    </row>
    <row r="125" spans="1:5">
      <c r="A125" t="s">
        <v>1135</v>
      </c>
      <c r="B125" t="s">
        <v>1226</v>
      </c>
      <c r="C125" s="159">
        <v>1.1299999999999999</v>
      </c>
      <c r="D125">
        <v>1.2</v>
      </c>
      <c r="E125">
        <v>1954</v>
      </c>
    </row>
    <row r="126" spans="1:5">
      <c r="A126" t="s">
        <v>1135</v>
      </c>
      <c r="B126" t="s">
        <v>1227</v>
      </c>
      <c r="C126" s="159">
        <v>0.31</v>
      </c>
      <c r="D126">
        <v>0.36</v>
      </c>
      <c r="E126">
        <v>6456</v>
      </c>
    </row>
    <row r="127" spans="1:5">
      <c r="A127" t="s">
        <v>1135</v>
      </c>
      <c r="B127" t="s">
        <v>1228</v>
      </c>
      <c r="C127" s="159">
        <v>0.45</v>
      </c>
      <c r="D127">
        <v>0.53</v>
      </c>
      <c r="E127">
        <v>6456</v>
      </c>
    </row>
    <row r="128" spans="1:5">
      <c r="A128" t="s">
        <v>1135</v>
      </c>
      <c r="B128" t="s">
        <v>1229</v>
      </c>
      <c r="C128" s="159">
        <v>0.62</v>
      </c>
      <c r="D128">
        <v>0.8</v>
      </c>
      <c r="E128">
        <v>6456</v>
      </c>
    </row>
    <row r="129" spans="1:5">
      <c r="A129" t="s">
        <v>1135</v>
      </c>
      <c r="B129" t="s">
        <v>1230</v>
      </c>
      <c r="C129" s="159">
        <v>0.35</v>
      </c>
      <c r="D129">
        <v>0.57999999999999996</v>
      </c>
      <c r="E129">
        <v>2602</v>
      </c>
    </row>
    <row r="130" spans="1:5">
      <c r="A130" t="s">
        <v>1135</v>
      </c>
      <c r="B130" t="s">
        <v>1231</v>
      </c>
      <c r="C130" s="159">
        <v>0.69</v>
      </c>
      <c r="D130">
        <v>0.95</v>
      </c>
      <c r="E130">
        <v>2602</v>
      </c>
    </row>
    <row r="131" spans="1:5">
      <c r="C131" s="159"/>
    </row>
  </sheetData>
  <sheetProtection algorithmName="SHA-512" hashValue="j2Jqu4NmkohqGx0VnU4qyF9hSMs1MpSfDtw1Se1vzvgIzrwgq1CNCkLOJWorRD8O71bNpyzes3z83f5ISLHJrw==" saltValue="P5w1BB3m6S5GPvGTWi0bPA==" spinCount="100000" sheet="1" objects="1" scenarios="1" autoFilter="0"/>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H64"/>
  <sheetViews>
    <sheetView workbookViewId="0">
      <selection activeCell="H2" sqref="H2:H9"/>
    </sheetView>
  </sheetViews>
  <sheetFormatPr defaultRowHeight="12.5"/>
  <cols>
    <col min="1" max="1" width="13.54296875" customWidth="1"/>
    <col min="2" max="2" width="12" bestFit="1" customWidth="1"/>
    <col min="3" max="3" width="33.453125" bestFit="1" customWidth="1"/>
    <col min="4" max="4" width="9" bestFit="1" customWidth="1"/>
    <col min="5" max="5" width="9.08984375" bestFit="1" customWidth="1"/>
    <col min="6" max="6" width="9.26953125" bestFit="1" customWidth="1"/>
    <col min="8" max="8" width="33.453125" bestFit="1" customWidth="1"/>
  </cols>
  <sheetData>
    <row r="1" spans="1:8" ht="15.75" customHeight="1">
      <c r="A1" t="s">
        <v>1532</v>
      </c>
      <c r="B1" t="s">
        <v>6</v>
      </c>
      <c r="C1" t="s">
        <v>20</v>
      </c>
      <c r="D1" t="s">
        <v>7</v>
      </c>
      <c r="E1" t="s">
        <v>8</v>
      </c>
      <c r="F1" t="s">
        <v>1374</v>
      </c>
      <c r="H1" s="23" t="s">
        <v>1533</v>
      </c>
    </row>
    <row r="2" spans="1:8" ht="12.5" customHeight="1">
      <c r="A2" t="s">
        <v>1534</v>
      </c>
      <c r="B2" t="s">
        <v>29</v>
      </c>
      <c r="C2" t="s">
        <v>1375</v>
      </c>
      <c r="D2">
        <v>5.5199999999999999E-2</v>
      </c>
      <c r="E2">
        <v>0.14779999999999999</v>
      </c>
      <c r="F2">
        <v>-1.1000000000000001E-3</v>
      </c>
      <c r="H2" s="23" t="s">
        <v>1375</v>
      </c>
    </row>
    <row r="3" spans="1:8" ht="12.5" customHeight="1">
      <c r="A3" t="s">
        <v>1535</v>
      </c>
      <c r="B3" t="s">
        <v>24</v>
      </c>
      <c r="C3" t="s">
        <v>1375</v>
      </c>
      <c r="D3">
        <v>4.7800000000000002E-2</v>
      </c>
      <c r="E3">
        <v>0.14779999999999999</v>
      </c>
      <c r="F3">
        <v>-1.1999999999999999E-3</v>
      </c>
      <c r="H3" s="23" t="s">
        <v>1536</v>
      </c>
    </row>
    <row r="4" spans="1:8" ht="12.75" customHeight="1">
      <c r="A4" t="s">
        <v>1537</v>
      </c>
      <c r="B4" t="s">
        <v>25</v>
      </c>
      <c r="C4" t="s">
        <v>1375</v>
      </c>
      <c r="D4">
        <v>5.3400000000000003E-2</v>
      </c>
      <c r="E4">
        <v>0.14779999999999999</v>
      </c>
      <c r="F4">
        <v>-1.1999999999999999E-3</v>
      </c>
      <c r="H4" s="23" t="s">
        <v>12</v>
      </c>
    </row>
    <row r="5" spans="1:8">
      <c r="A5" t="s">
        <v>1538</v>
      </c>
      <c r="B5" t="s">
        <v>26</v>
      </c>
      <c r="C5" t="s">
        <v>1375</v>
      </c>
      <c r="D5">
        <v>4.87E-2</v>
      </c>
      <c r="E5">
        <v>0.14779999999999999</v>
      </c>
      <c r="F5">
        <v>-1.1999999999999999E-3</v>
      </c>
      <c r="H5" t="s">
        <v>1539</v>
      </c>
    </row>
    <row r="6" spans="1:8">
      <c r="A6" t="s">
        <v>1540</v>
      </c>
      <c r="B6" t="s">
        <v>27</v>
      </c>
      <c r="C6" t="s">
        <v>1375</v>
      </c>
      <c r="D6">
        <v>6.2799999999999995E-2</v>
      </c>
      <c r="E6">
        <v>0.14779999999999999</v>
      </c>
      <c r="F6">
        <v>-1E-3</v>
      </c>
      <c r="H6" t="s">
        <v>1541</v>
      </c>
    </row>
    <row r="7" spans="1:8">
      <c r="A7" t="s">
        <v>1542</v>
      </c>
      <c r="B7" t="s">
        <v>28</v>
      </c>
      <c r="C7" t="s">
        <v>1375</v>
      </c>
      <c r="D7">
        <v>5.8400000000000001E-2</v>
      </c>
      <c r="E7">
        <v>0.14779999999999999</v>
      </c>
      <c r="F7">
        <v>-1.1000000000000001E-3</v>
      </c>
      <c r="H7" t="s">
        <v>1376</v>
      </c>
    </row>
    <row r="8" spans="1:8" ht="12.75" customHeight="1">
      <c r="A8" t="s">
        <v>1543</v>
      </c>
      <c r="B8" t="s">
        <v>14</v>
      </c>
      <c r="C8" t="s">
        <v>1375</v>
      </c>
      <c r="D8">
        <v>5.4399999999999997E-2</v>
      </c>
      <c r="E8">
        <v>0.14779999999999999</v>
      </c>
      <c r="F8">
        <v>-1.1999999999999999E-3</v>
      </c>
      <c r="H8" t="s">
        <v>1544</v>
      </c>
    </row>
    <row r="9" spans="1:8">
      <c r="A9" t="s">
        <v>1545</v>
      </c>
      <c r="B9" t="s">
        <v>29</v>
      </c>
      <c r="C9" t="s">
        <v>1536</v>
      </c>
      <c r="D9">
        <v>3.2099999999999997E-2</v>
      </c>
      <c r="E9">
        <v>8.5999999999999993E-2</v>
      </c>
      <c r="F9">
        <v>-1.1000000000000001E-3</v>
      </c>
      <c r="H9" t="s">
        <v>80</v>
      </c>
    </row>
    <row r="10" spans="1:8">
      <c r="A10" t="s">
        <v>1546</v>
      </c>
      <c r="B10" t="s">
        <v>24</v>
      </c>
      <c r="C10" t="s">
        <v>1536</v>
      </c>
      <c r="D10">
        <v>2.7799999999999998E-2</v>
      </c>
      <c r="E10">
        <v>8.5999999999999993E-2</v>
      </c>
      <c r="F10">
        <v>-1.1999999999999999E-3</v>
      </c>
      <c r="H10" s="23"/>
    </row>
    <row r="11" spans="1:8">
      <c r="A11" t="s">
        <v>1547</v>
      </c>
      <c r="B11" t="s">
        <v>25</v>
      </c>
      <c r="C11" t="s">
        <v>1536</v>
      </c>
      <c r="D11">
        <v>3.1099999999999999E-2</v>
      </c>
      <c r="E11">
        <v>8.5999999999999993E-2</v>
      </c>
      <c r="F11">
        <v>-1.1999999999999999E-3</v>
      </c>
    </row>
    <row r="12" spans="1:8">
      <c r="A12" t="s">
        <v>1548</v>
      </c>
      <c r="B12" t="s">
        <v>26</v>
      </c>
      <c r="C12" t="s">
        <v>1536</v>
      </c>
      <c r="D12">
        <v>2.8299999999999999E-2</v>
      </c>
      <c r="E12">
        <v>8.5999999999999993E-2</v>
      </c>
      <c r="F12">
        <v>-1.1999999999999999E-3</v>
      </c>
    </row>
    <row r="13" spans="1:8">
      <c r="A13" t="s">
        <v>1549</v>
      </c>
      <c r="B13" t="s">
        <v>27</v>
      </c>
      <c r="C13" t="s">
        <v>1536</v>
      </c>
      <c r="D13">
        <v>3.6499999999999998E-2</v>
      </c>
      <c r="E13">
        <v>8.5999999999999993E-2</v>
      </c>
      <c r="F13">
        <v>-1E-3</v>
      </c>
    </row>
    <row r="14" spans="1:8">
      <c r="A14" t="s">
        <v>1550</v>
      </c>
      <c r="B14" t="s">
        <v>28</v>
      </c>
      <c r="C14" t="s">
        <v>1536</v>
      </c>
      <c r="D14">
        <v>3.4000000000000002E-2</v>
      </c>
      <c r="E14">
        <v>8.5999999999999993E-2</v>
      </c>
      <c r="F14">
        <v>-1.1000000000000001E-3</v>
      </c>
    </row>
    <row r="15" spans="1:8">
      <c r="A15" t="s">
        <v>1551</v>
      </c>
      <c r="B15" t="s">
        <v>14</v>
      </c>
      <c r="C15" t="s">
        <v>1536</v>
      </c>
      <c r="D15">
        <v>3.1699999999999999E-2</v>
      </c>
      <c r="E15">
        <v>8.5999999999999993E-2</v>
      </c>
      <c r="F15">
        <v>-1.1999999999999999E-3</v>
      </c>
      <c r="H15" s="23"/>
    </row>
    <row r="16" spans="1:8">
      <c r="A16" t="s">
        <v>1552</v>
      </c>
      <c r="B16" t="s">
        <v>29</v>
      </c>
      <c r="C16" t="s">
        <v>12</v>
      </c>
      <c r="D16">
        <v>-6.3299999999999995E-2</v>
      </c>
      <c r="E16">
        <v>0.14779999999999999</v>
      </c>
      <c r="F16">
        <v>0</v>
      </c>
    </row>
    <row r="17" spans="1:8">
      <c r="A17" t="s">
        <v>1553</v>
      </c>
      <c r="B17" t="s">
        <v>24</v>
      </c>
      <c r="C17" t="s">
        <v>12</v>
      </c>
      <c r="D17">
        <v>-8.0600000000000005E-2</v>
      </c>
      <c r="E17">
        <v>0.14779999999999999</v>
      </c>
      <c r="F17">
        <v>0</v>
      </c>
    </row>
    <row r="18" spans="1:8">
      <c r="A18" t="s">
        <v>1554</v>
      </c>
      <c r="B18" t="s">
        <v>25</v>
      </c>
      <c r="C18" t="s">
        <v>12</v>
      </c>
      <c r="D18">
        <v>-6.88E-2</v>
      </c>
      <c r="E18">
        <v>0.14779999999999999</v>
      </c>
      <c r="F18">
        <v>0</v>
      </c>
    </row>
    <row r="19" spans="1:8">
      <c r="A19" t="s">
        <v>1555</v>
      </c>
      <c r="B19" t="s">
        <v>26</v>
      </c>
      <c r="C19" t="s">
        <v>12</v>
      </c>
      <c r="D19">
        <v>-8.1000000000000003E-2</v>
      </c>
      <c r="E19">
        <v>0.14779999999999999</v>
      </c>
      <c r="F19">
        <v>0</v>
      </c>
      <c r="H19" s="23"/>
    </row>
    <row r="20" spans="1:8">
      <c r="A20" t="s">
        <v>1556</v>
      </c>
      <c r="B20" t="s">
        <v>27</v>
      </c>
      <c r="C20" t="s">
        <v>12</v>
      </c>
      <c r="D20">
        <v>-3.78E-2</v>
      </c>
      <c r="E20">
        <v>0.14779999999999999</v>
      </c>
      <c r="F20">
        <v>0</v>
      </c>
    </row>
    <row r="21" spans="1:8">
      <c r="A21" t="s">
        <v>1557</v>
      </c>
      <c r="B21" t="s">
        <v>28</v>
      </c>
      <c r="C21" t="s">
        <v>12</v>
      </c>
      <c r="D21">
        <v>-5.4600000000000003E-2</v>
      </c>
      <c r="E21">
        <v>0.14779999999999999</v>
      </c>
      <c r="F21">
        <v>0</v>
      </c>
    </row>
    <row r="22" spans="1:8" ht="12.75" customHeight="1">
      <c r="A22" t="s">
        <v>1558</v>
      </c>
      <c r="B22" t="s">
        <v>14</v>
      </c>
      <c r="C22" t="s">
        <v>12</v>
      </c>
      <c r="D22">
        <v>-6.6199999999999995E-2</v>
      </c>
      <c r="E22">
        <v>0.14779999999999999</v>
      </c>
      <c r="F22">
        <v>0</v>
      </c>
    </row>
    <row r="23" spans="1:8">
      <c r="A23" t="s">
        <v>1559</v>
      </c>
      <c r="B23" t="s">
        <v>29</v>
      </c>
      <c r="C23" t="s">
        <v>1539</v>
      </c>
      <c r="D23">
        <v>-0.2114</v>
      </c>
      <c r="E23">
        <v>0.14779999999999999</v>
      </c>
      <c r="F23">
        <v>0</v>
      </c>
    </row>
    <row r="24" spans="1:8">
      <c r="A24" t="s">
        <v>1560</v>
      </c>
      <c r="B24" t="s">
        <v>24</v>
      </c>
      <c r="C24" t="s">
        <v>1539</v>
      </c>
      <c r="D24">
        <v>-0.24110000000000001</v>
      </c>
      <c r="E24">
        <v>0.14779999999999999</v>
      </c>
      <c r="F24">
        <v>0</v>
      </c>
    </row>
    <row r="25" spans="1:8" ht="12.75" customHeight="1">
      <c r="A25" t="s">
        <v>1561</v>
      </c>
      <c r="B25" t="s">
        <v>25</v>
      </c>
      <c r="C25" t="s">
        <v>1539</v>
      </c>
      <c r="D25">
        <v>-0.2215</v>
      </c>
      <c r="E25">
        <v>0.14779999999999999</v>
      </c>
      <c r="F25">
        <v>0</v>
      </c>
    </row>
    <row r="26" spans="1:8">
      <c r="A26" t="s">
        <v>1562</v>
      </c>
      <c r="B26" t="s">
        <v>26</v>
      </c>
      <c r="C26" t="s">
        <v>1539</v>
      </c>
      <c r="D26">
        <v>-0.24310000000000001</v>
      </c>
      <c r="E26">
        <v>0.14779999999999999</v>
      </c>
      <c r="F26">
        <v>0</v>
      </c>
    </row>
    <row r="27" spans="1:8">
      <c r="A27" t="s">
        <v>1563</v>
      </c>
      <c r="B27" t="s">
        <v>27</v>
      </c>
      <c r="C27" t="s">
        <v>1539</v>
      </c>
      <c r="D27">
        <v>-0.1636</v>
      </c>
      <c r="E27">
        <v>0.14779999999999999</v>
      </c>
      <c r="F27">
        <v>0</v>
      </c>
    </row>
    <row r="28" spans="1:8">
      <c r="A28" t="s">
        <v>1564</v>
      </c>
      <c r="B28" t="s">
        <v>28</v>
      </c>
      <c r="C28" t="s">
        <v>1539</v>
      </c>
      <c r="D28">
        <v>-0.1958</v>
      </c>
      <c r="E28">
        <v>0.14779999999999999</v>
      </c>
      <c r="F28">
        <v>0</v>
      </c>
    </row>
    <row r="29" spans="1:8" ht="12.75" customHeight="1">
      <c r="A29" t="s">
        <v>1565</v>
      </c>
      <c r="B29" t="s">
        <v>14</v>
      </c>
      <c r="C29" t="s">
        <v>1539</v>
      </c>
      <c r="D29">
        <v>-0.217</v>
      </c>
      <c r="E29">
        <v>0.14779999999999999</v>
      </c>
      <c r="F29">
        <v>0</v>
      </c>
    </row>
    <row r="30" spans="1:8">
      <c r="A30" t="s">
        <v>1566</v>
      </c>
      <c r="B30" t="s">
        <v>29</v>
      </c>
      <c r="C30" t="s">
        <v>1541</v>
      </c>
      <c r="D30">
        <v>-0.2344</v>
      </c>
      <c r="E30">
        <v>8.5999999999999993E-2</v>
      </c>
      <c r="F30">
        <v>0</v>
      </c>
    </row>
    <row r="31" spans="1:8">
      <c r="A31" t="s">
        <v>1567</v>
      </c>
      <c r="B31" t="s">
        <v>24</v>
      </c>
      <c r="C31" t="s">
        <v>1541</v>
      </c>
      <c r="D31">
        <v>-0.26100000000000001</v>
      </c>
      <c r="E31">
        <v>8.5999999999999993E-2</v>
      </c>
      <c r="F31">
        <v>0</v>
      </c>
    </row>
    <row r="32" spans="1:8" ht="12.75" customHeight="1">
      <c r="A32" t="s">
        <v>1568</v>
      </c>
      <c r="B32" t="s">
        <v>25</v>
      </c>
      <c r="C32" t="s">
        <v>1541</v>
      </c>
      <c r="D32">
        <v>-0.24379999999999999</v>
      </c>
      <c r="E32">
        <v>8.5999999999999993E-2</v>
      </c>
      <c r="F32">
        <v>0</v>
      </c>
    </row>
    <row r="33" spans="1:6">
      <c r="A33" t="s">
        <v>1569</v>
      </c>
      <c r="B33" t="s">
        <v>26</v>
      </c>
      <c r="C33" t="s">
        <v>1541</v>
      </c>
      <c r="D33">
        <v>-0.26350000000000001</v>
      </c>
      <c r="E33">
        <v>8.5999999999999993E-2</v>
      </c>
      <c r="F33">
        <v>0</v>
      </c>
    </row>
    <row r="34" spans="1:6">
      <c r="A34" t="s">
        <v>1570</v>
      </c>
      <c r="B34" t="s">
        <v>27</v>
      </c>
      <c r="C34" t="s">
        <v>1541</v>
      </c>
      <c r="D34">
        <v>-0.1898</v>
      </c>
      <c r="E34">
        <v>8.5999999999999993E-2</v>
      </c>
      <c r="F34">
        <v>0</v>
      </c>
    </row>
    <row r="35" spans="1:6">
      <c r="A35" t="s">
        <v>1571</v>
      </c>
      <c r="B35" t="s">
        <v>28</v>
      </c>
      <c r="C35" t="s">
        <v>1541</v>
      </c>
      <c r="D35">
        <v>-0.22020000000000001</v>
      </c>
      <c r="E35">
        <v>8.5999999999999993E-2</v>
      </c>
      <c r="F35">
        <v>0</v>
      </c>
    </row>
    <row r="36" spans="1:6" ht="12.75" customHeight="1">
      <c r="A36" t="s">
        <v>1572</v>
      </c>
      <c r="B36" t="s">
        <v>14</v>
      </c>
      <c r="C36" t="s">
        <v>1541</v>
      </c>
      <c r="D36">
        <v>-0.23980000000000001</v>
      </c>
      <c r="E36">
        <v>8.5999999999999993E-2</v>
      </c>
      <c r="F36">
        <v>0</v>
      </c>
    </row>
    <row r="37" spans="1:6">
      <c r="A37" t="s">
        <v>1573</v>
      </c>
      <c r="B37" t="s">
        <v>29</v>
      </c>
      <c r="C37" t="s">
        <v>1376</v>
      </c>
      <c r="D37">
        <v>0</v>
      </c>
      <c r="E37">
        <v>0</v>
      </c>
      <c r="F37">
        <v>-1.1000000000000001E-3</v>
      </c>
    </row>
    <row r="38" spans="1:6">
      <c r="A38" t="s">
        <v>1574</v>
      </c>
      <c r="B38" t="s">
        <v>24</v>
      </c>
      <c r="C38" t="s">
        <v>1376</v>
      </c>
      <c r="D38">
        <v>0</v>
      </c>
      <c r="E38">
        <v>0</v>
      </c>
      <c r="F38">
        <v>-1.1999999999999999E-3</v>
      </c>
    </row>
    <row r="39" spans="1:6" ht="12.75" customHeight="1">
      <c r="A39" t="s">
        <v>1575</v>
      </c>
      <c r="B39" t="s">
        <v>25</v>
      </c>
      <c r="C39" t="s">
        <v>1376</v>
      </c>
      <c r="D39">
        <v>0</v>
      </c>
      <c r="E39">
        <v>0</v>
      </c>
      <c r="F39">
        <v>-1.1999999999999999E-3</v>
      </c>
    </row>
    <row r="40" spans="1:6">
      <c r="A40" t="s">
        <v>1576</v>
      </c>
      <c r="B40" t="s">
        <v>26</v>
      </c>
      <c r="C40" t="s">
        <v>1376</v>
      </c>
      <c r="D40">
        <v>0</v>
      </c>
      <c r="E40">
        <v>0</v>
      </c>
      <c r="F40">
        <v>-1.1999999999999999E-3</v>
      </c>
    </row>
    <row r="41" spans="1:6">
      <c r="A41" t="s">
        <v>1577</v>
      </c>
      <c r="B41" t="s">
        <v>27</v>
      </c>
      <c r="C41" t="s">
        <v>1376</v>
      </c>
      <c r="D41">
        <v>0</v>
      </c>
      <c r="E41">
        <v>0</v>
      </c>
      <c r="F41">
        <v>-1E-3</v>
      </c>
    </row>
    <row r="42" spans="1:6">
      <c r="A42" t="s">
        <v>1578</v>
      </c>
      <c r="B42" t="s">
        <v>28</v>
      </c>
      <c r="C42" t="s">
        <v>1376</v>
      </c>
      <c r="D42">
        <v>0</v>
      </c>
      <c r="E42">
        <v>0</v>
      </c>
      <c r="F42">
        <v>-1.1000000000000001E-3</v>
      </c>
    </row>
    <row r="43" spans="1:6">
      <c r="A43" t="s">
        <v>1579</v>
      </c>
      <c r="B43" t="s">
        <v>14</v>
      </c>
      <c r="C43" t="s">
        <v>1376</v>
      </c>
      <c r="D43">
        <v>0</v>
      </c>
      <c r="E43">
        <v>0</v>
      </c>
      <c r="F43">
        <v>-1.1999999999999999E-3</v>
      </c>
    </row>
    <row r="44" spans="1:6">
      <c r="A44" t="s">
        <v>1580</v>
      </c>
      <c r="B44" t="s">
        <v>29</v>
      </c>
      <c r="C44" t="s">
        <v>1544</v>
      </c>
      <c r="D44">
        <v>-0.26650000000000001</v>
      </c>
      <c r="E44">
        <v>0</v>
      </c>
      <c r="F44">
        <v>0</v>
      </c>
    </row>
    <row r="45" spans="1:6">
      <c r="A45" t="s">
        <v>1581</v>
      </c>
      <c r="B45" t="s">
        <v>24</v>
      </c>
      <c r="C45" t="s">
        <v>1544</v>
      </c>
      <c r="D45">
        <v>-0.2888</v>
      </c>
      <c r="E45">
        <v>0</v>
      </c>
      <c r="F45">
        <v>0</v>
      </c>
    </row>
    <row r="46" spans="1:6">
      <c r="A46" t="s">
        <v>1582</v>
      </c>
      <c r="B46" t="s">
        <v>25</v>
      </c>
      <c r="C46" t="s">
        <v>1544</v>
      </c>
      <c r="D46">
        <v>-0.27489999999999998</v>
      </c>
      <c r="E46">
        <v>0</v>
      </c>
      <c r="F46">
        <v>0</v>
      </c>
    </row>
    <row r="47" spans="1:6">
      <c r="A47" t="s">
        <v>1583</v>
      </c>
      <c r="B47" t="s">
        <v>26</v>
      </c>
      <c r="C47" t="s">
        <v>1544</v>
      </c>
      <c r="D47">
        <v>-0.2918</v>
      </c>
      <c r="E47">
        <v>0</v>
      </c>
      <c r="F47">
        <v>0</v>
      </c>
    </row>
    <row r="48" spans="1:6">
      <c r="A48" t="s">
        <v>1584</v>
      </c>
      <c r="B48" t="s">
        <v>27</v>
      </c>
      <c r="C48" t="s">
        <v>1544</v>
      </c>
      <c r="D48">
        <v>-0.22639999999999999</v>
      </c>
      <c r="E48">
        <v>0</v>
      </c>
      <c r="F48">
        <v>0</v>
      </c>
    </row>
    <row r="49" spans="1:6">
      <c r="A49" t="s">
        <v>1585</v>
      </c>
      <c r="B49" t="s">
        <v>28</v>
      </c>
      <c r="C49" t="s">
        <v>1544</v>
      </c>
      <c r="D49">
        <v>-0.25419999999999998</v>
      </c>
      <c r="E49">
        <v>0</v>
      </c>
      <c r="F49">
        <v>0</v>
      </c>
    </row>
    <row r="50" spans="1:6" ht="12.75" customHeight="1">
      <c r="A50" t="s">
        <v>1586</v>
      </c>
      <c r="B50" t="s">
        <v>14</v>
      </c>
      <c r="C50" t="s">
        <v>1544</v>
      </c>
      <c r="D50">
        <v>-0.27139999999999997</v>
      </c>
      <c r="E50">
        <v>0</v>
      </c>
      <c r="F50">
        <v>0</v>
      </c>
    </row>
    <row r="51" spans="1:6">
      <c r="A51" t="s">
        <v>1587</v>
      </c>
      <c r="B51" t="s">
        <v>29</v>
      </c>
      <c r="C51" t="s">
        <v>80</v>
      </c>
      <c r="D51">
        <v>0</v>
      </c>
      <c r="E51">
        <v>0</v>
      </c>
      <c r="F51">
        <v>0</v>
      </c>
    </row>
    <row r="52" spans="1:6">
      <c r="A52" t="s">
        <v>1588</v>
      </c>
      <c r="B52" t="s">
        <v>24</v>
      </c>
      <c r="C52" t="s">
        <v>80</v>
      </c>
      <c r="D52">
        <v>0</v>
      </c>
      <c r="E52">
        <v>0</v>
      </c>
      <c r="F52">
        <v>0</v>
      </c>
    </row>
    <row r="53" spans="1:6">
      <c r="A53" t="s">
        <v>1589</v>
      </c>
      <c r="B53" t="s">
        <v>25</v>
      </c>
      <c r="C53" t="s">
        <v>80</v>
      </c>
      <c r="D53">
        <v>0</v>
      </c>
      <c r="E53">
        <v>0</v>
      </c>
      <c r="F53">
        <v>0</v>
      </c>
    </row>
    <row r="54" spans="1:6">
      <c r="A54" t="s">
        <v>1590</v>
      </c>
      <c r="B54" t="s">
        <v>26</v>
      </c>
      <c r="C54" t="s">
        <v>80</v>
      </c>
      <c r="D54">
        <v>0</v>
      </c>
      <c r="E54">
        <v>0</v>
      </c>
      <c r="F54">
        <v>0</v>
      </c>
    </row>
    <row r="55" spans="1:6">
      <c r="A55" t="s">
        <v>1591</v>
      </c>
      <c r="B55" t="s">
        <v>27</v>
      </c>
      <c r="C55" t="s">
        <v>80</v>
      </c>
      <c r="D55">
        <v>0</v>
      </c>
      <c r="E55">
        <v>0</v>
      </c>
      <c r="F55">
        <v>0</v>
      </c>
    </row>
    <row r="56" spans="1:6">
      <c r="A56" t="s">
        <v>1592</v>
      </c>
      <c r="B56" t="s">
        <v>28</v>
      </c>
      <c r="C56" t="s">
        <v>80</v>
      </c>
      <c r="D56">
        <v>0</v>
      </c>
      <c r="E56">
        <v>0</v>
      </c>
      <c r="F56">
        <v>0</v>
      </c>
    </row>
    <row r="57" spans="1:6" ht="12.75" customHeight="1">
      <c r="A57" t="s">
        <v>1593</v>
      </c>
      <c r="B57" t="s">
        <v>14</v>
      </c>
      <c r="C57" t="s">
        <v>80</v>
      </c>
      <c r="D57">
        <v>0</v>
      </c>
      <c r="E57">
        <v>0</v>
      </c>
      <c r="F57">
        <v>0</v>
      </c>
    </row>
    <row r="58" spans="1:6">
      <c r="A58" t="s">
        <v>1594</v>
      </c>
      <c r="B58" t="s">
        <v>29</v>
      </c>
      <c r="C58" t="s">
        <v>1595</v>
      </c>
      <c r="D58">
        <v>2.0799999999999999E-2</v>
      </c>
      <c r="E58">
        <v>0.1313</v>
      </c>
      <c r="F58">
        <v>-8.0000000000000004E-4</v>
      </c>
    </row>
    <row r="59" spans="1:6">
      <c r="A59" t="s">
        <v>1596</v>
      </c>
      <c r="B59" t="s">
        <v>24</v>
      </c>
      <c r="C59" t="s">
        <v>1595</v>
      </c>
      <c r="D59">
        <v>1.1900000000000001E-2</v>
      </c>
      <c r="E59">
        <v>0.1313</v>
      </c>
      <c r="F59">
        <v>-8.0000000000000004E-4</v>
      </c>
    </row>
    <row r="60" spans="1:6">
      <c r="A60" t="s">
        <v>1597</v>
      </c>
      <c r="B60" t="s">
        <v>25</v>
      </c>
      <c r="C60" t="s">
        <v>1595</v>
      </c>
      <c r="D60">
        <v>1.83E-2</v>
      </c>
      <c r="E60">
        <v>0.1313</v>
      </c>
      <c r="F60">
        <v>-8.0000000000000004E-4</v>
      </c>
    </row>
    <row r="61" spans="1:6">
      <c r="A61" t="s">
        <v>1598</v>
      </c>
      <c r="B61" t="s">
        <v>26</v>
      </c>
      <c r="C61" t="s">
        <v>1595</v>
      </c>
      <c r="D61">
        <v>1.24E-2</v>
      </c>
      <c r="E61">
        <v>0.1313</v>
      </c>
      <c r="F61">
        <v>-8.0000000000000004E-4</v>
      </c>
    </row>
    <row r="62" spans="1:6">
      <c r="A62" t="s">
        <v>1599</v>
      </c>
      <c r="B62" t="s">
        <v>27</v>
      </c>
      <c r="C62" t="s">
        <v>1595</v>
      </c>
      <c r="D62">
        <v>3.1800000000000002E-2</v>
      </c>
      <c r="E62">
        <v>0.1313</v>
      </c>
      <c r="F62">
        <v>-5.9999999999999995E-4</v>
      </c>
    </row>
    <row r="63" spans="1:6">
      <c r="A63" t="s">
        <v>1600</v>
      </c>
      <c r="B63" t="s">
        <v>28</v>
      </c>
      <c r="C63" t="s">
        <v>1595</v>
      </c>
      <c r="D63">
        <v>2.5000000000000001E-2</v>
      </c>
      <c r="E63">
        <v>0.1313</v>
      </c>
      <c r="F63">
        <v>-6.9999999999999999E-4</v>
      </c>
    </row>
    <row r="64" spans="1:6">
      <c r="A64" t="s">
        <v>1601</v>
      </c>
      <c r="B64" t="s">
        <v>14</v>
      </c>
      <c r="C64" t="s">
        <v>1595</v>
      </c>
      <c r="D64">
        <v>1.9599999999999999E-2</v>
      </c>
      <c r="E64">
        <v>0.1313</v>
      </c>
      <c r="F64">
        <v>-8.0000000000000004E-4</v>
      </c>
    </row>
  </sheetData>
  <sheetProtection algorithmName="SHA-512" hashValue="ve00u3D4Bt46ZAXb7D5COmQOtoE6EEGQvBTdoyFv4hZvngCv8Rebg+24xQxxfoI4Pe+Olo20cFOizocK1VK6xg==" saltValue="tLpQ0oVxogfSH+OQsY5u0A==" spinCount="100000" sheet="1" objects="1" scenarios="1" autoFilter="0"/>
  <phoneticPr fontId="39" type="noConversion"/>
  <pageMargins left="0.7" right="0.7" top="0.75" bottom="0.75" header="0.3" footer="0.3"/>
  <pageSetup orientation="portrait" r:id="rId1"/>
  <tableParts count="2">
    <tablePart r:id="rId2"/>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D62"/>
  <sheetViews>
    <sheetView workbookViewId="0">
      <selection activeCell="F9" sqref="F9"/>
    </sheetView>
  </sheetViews>
  <sheetFormatPr defaultRowHeight="12.5"/>
  <cols>
    <col min="1" max="1" width="49" bestFit="1" customWidth="1"/>
    <col min="2" max="2" width="17.54296875" style="24" bestFit="1" customWidth="1"/>
    <col min="3" max="3" width="7.81640625" style="24" customWidth="1"/>
    <col min="4" max="4" width="23.08984375" bestFit="1" customWidth="1"/>
  </cols>
  <sheetData>
    <row r="1" spans="1:4" ht="27" customHeight="1">
      <c r="A1" s="143" t="s">
        <v>31</v>
      </c>
      <c r="B1" s="437" t="s">
        <v>32</v>
      </c>
      <c r="C1" s="24" t="s">
        <v>1232</v>
      </c>
      <c r="D1" t="s">
        <v>1443</v>
      </c>
    </row>
    <row r="2" spans="1:4">
      <c r="A2" s="22" t="s">
        <v>30</v>
      </c>
      <c r="B2" s="24">
        <v>2810</v>
      </c>
      <c r="C2" s="24">
        <v>0.89</v>
      </c>
      <c r="D2" t="s">
        <v>1121</v>
      </c>
    </row>
    <row r="3" spans="1:4">
      <c r="A3" s="22" t="s">
        <v>33</v>
      </c>
      <c r="B3" s="24">
        <v>8760</v>
      </c>
      <c r="C3" s="24">
        <v>0.89</v>
      </c>
      <c r="D3" t="s">
        <v>1121</v>
      </c>
    </row>
    <row r="4" spans="1:4">
      <c r="A4" s="22" t="s">
        <v>34</v>
      </c>
      <c r="B4" s="24">
        <v>2854</v>
      </c>
      <c r="C4" s="24">
        <v>0.79</v>
      </c>
      <c r="D4" t="s">
        <v>1133</v>
      </c>
    </row>
    <row r="5" spans="1:4">
      <c r="A5" s="22" t="s">
        <v>35</v>
      </c>
      <c r="B5" s="24">
        <v>3748</v>
      </c>
      <c r="C5" s="24">
        <v>0.92</v>
      </c>
      <c r="D5" t="s">
        <v>74</v>
      </c>
    </row>
    <row r="6" spans="1:4">
      <c r="A6" s="22" t="s">
        <v>36</v>
      </c>
      <c r="B6" s="24">
        <v>1955</v>
      </c>
      <c r="C6" s="24">
        <v>0.89</v>
      </c>
      <c r="D6" t="s">
        <v>69</v>
      </c>
    </row>
    <row r="7" spans="1:4">
      <c r="A7" s="22" t="s">
        <v>1602</v>
      </c>
      <c r="B7" s="24">
        <v>2713</v>
      </c>
      <c r="C7" s="24">
        <v>0.79</v>
      </c>
      <c r="D7" t="s">
        <v>1123</v>
      </c>
    </row>
    <row r="8" spans="1:4">
      <c r="A8" s="22" t="s">
        <v>37</v>
      </c>
      <c r="B8" s="24">
        <v>2586</v>
      </c>
      <c r="C8" s="24">
        <v>0.54</v>
      </c>
      <c r="D8" t="s">
        <v>1134</v>
      </c>
    </row>
    <row r="9" spans="1:4">
      <c r="A9" s="22" t="s">
        <v>38</v>
      </c>
      <c r="B9" s="24">
        <v>3066</v>
      </c>
      <c r="C9" s="24">
        <v>0.92</v>
      </c>
      <c r="D9" t="s">
        <v>1125</v>
      </c>
    </row>
    <row r="10" spans="1:4">
      <c r="A10" s="22" t="s">
        <v>1603</v>
      </c>
      <c r="B10" s="24">
        <v>3100</v>
      </c>
      <c r="C10" s="24">
        <v>0.92</v>
      </c>
      <c r="D10" t="s">
        <v>1129</v>
      </c>
    </row>
    <row r="11" spans="1:4">
      <c r="A11" s="22" t="s">
        <v>39</v>
      </c>
      <c r="B11" s="24">
        <v>6376</v>
      </c>
      <c r="C11" s="24">
        <v>0.97</v>
      </c>
      <c r="D11" t="s">
        <v>1133</v>
      </c>
    </row>
    <row r="12" spans="1:4">
      <c r="A12" s="22" t="s">
        <v>40</v>
      </c>
      <c r="B12" s="24">
        <v>1954</v>
      </c>
      <c r="C12" s="24">
        <v>0.89</v>
      </c>
      <c r="D12" t="s">
        <v>40</v>
      </c>
    </row>
    <row r="13" spans="1:4">
      <c r="A13" s="22" t="s">
        <v>41</v>
      </c>
      <c r="B13" s="24">
        <v>3748</v>
      </c>
      <c r="C13" s="24">
        <v>0.92</v>
      </c>
      <c r="D13" t="s">
        <v>41</v>
      </c>
    </row>
    <row r="14" spans="1:4">
      <c r="A14" s="22" t="s">
        <v>42</v>
      </c>
      <c r="B14" s="24">
        <v>4182</v>
      </c>
      <c r="C14" s="24">
        <v>0.79</v>
      </c>
      <c r="D14" t="s">
        <v>1122</v>
      </c>
    </row>
    <row r="15" spans="1:4">
      <c r="A15" s="22" t="s">
        <v>1604</v>
      </c>
      <c r="B15" s="24">
        <v>6456</v>
      </c>
      <c r="C15" s="24">
        <v>0.79</v>
      </c>
      <c r="D15" t="s">
        <v>1123</v>
      </c>
    </row>
    <row r="16" spans="1:4">
      <c r="A16" s="22" t="s">
        <v>43</v>
      </c>
      <c r="B16" s="24">
        <v>4182</v>
      </c>
      <c r="C16" s="24">
        <v>0.79</v>
      </c>
      <c r="D16" t="s">
        <v>1124</v>
      </c>
    </row>
    <row r="17" spans="1:4">
      <c r="A17" s="22" t="s">
        <v>44</v>
      </c>
      <c r="B17" s="24">
        <v>1952</v>
      </c>
      <c r="C17" s="24">
        <v>0.89</v>
      </c>
      <c r="D17" t="s">
        <v>1128</v>
      </c>
    </row>
    <row r="18" spans="1:4">
      <c r="A18" s="22" t="s">
        <v>45</v>
      </c>
      <c r="B18" s="24">
        <v>5836</v>
      </c>
      <c r="C18" s="24">
        <v>0.89</v>
      </c>
      <c r="D18" t="s">
        <v>45</v>
      </c>
    </row>
    <row r="19" spans="1:4">
      <c r="A19" s="22" t="s">
        <v>1605</v>
      </c>
      <c r="B19" s="24">
        <v>6376</v>
      </c>
      <c r="C19" s="24">
        <v>0.79</v>
      </c>
      <c r="D19" t="s">
        <v>1123</v>
      </c>
    </row>
    <row r="20" spans="1:4">
      <c r="A20" s="22" t="s">
        <v>46</v>
      </c>
      <c r="B20" s="24">
        <v>1953</v>
      </c>
      <c r="C20" s="24">
        <v>0.89</v>
      </c>
      <c r="D20" t="s">
        <v>1126</v>
      </c>
    </row>
    <row r="21" spans="1:4">
      <c r="A21" s="22" t="s">
        <v>47</v>
      </c>
      <c r="B21" s="24">
        <v>4055</v>
      </c>
      <c r="C21" s="24">
        <v>0.98</v>
      </c>
      <c r="D21" t="s">
        <v>1133</v>
      </c>
    </row>
    <row r="22" spans="1:4">
      <c r="A22" s="22" t="s">
        <v>48</v>
      </c>
      <c r="B22" s="24">
        <v>2586</v>
      </c>
      <c r="C22" s="24">
        <v>0.89</v>
      </c>
      <c r="D22" t="s">
        <v>48</v>
      </c>
    </row>
    <row r="23" spans="1:4">
      <c r="A23" s="22" t="s">
        <v>49</v>
      </c>
      <c r="B23" s="24">
        <v>7674</v>
      </c>
      <c r="C23" s="24">
        <v>0.74</v>
      </c>
      <c r="D23" t="s">
        <v>11</v>
      </c>
    </row>
    <row r="24" spans="1:4">
      <c r="A24" s="22" t="s">
        <v>50</v>
      </c>
      <c r="B24" s="24">
        <v>7666</v>
      </c>
      <c r="C24" s="24">
        <v>0.74</v>
      </c>
      <c r="D24" t="s">
        <v>1127</v>
      </c>
    </row>
    <row r="25" spans="1:4">
      <c r="A25" s="22" t="s">
        <v>51</v>
      </c>
      <c r="B25" s="24">
        <v>2857</v>
      </c>
      <c r="C25" s="24">
        <v>0.67</v>
      </c>
      <c r="D25" t="s">
        <v>58</v>
      </c>
    </row>
    <row r="26" spans="1:4">
      <c r="A26" s="22" t="s">
        <v>52</v>
      </c>
      <c r="B26" s="24">
        <v>4730</v>
      </c>
      <c r="C26" s="24">
        <v>0.67</v>
      </c>
      <c r="D26" t="s">
        <v>58</v>
      </c>
    </row>
    <row r="27" spans="1:4">
      <c r="A27" s="22" t="s">
        <v>53</v>
      </c>
      <c r="B27" s="24">
        <v>6631</v>
      </c>
      <c r="C27" s="24">
        <v>0.67</v>
      </c>
      <c r="D27" t="s">
        <v>58</v>
      </c>
    </row>
    <row r="28" spans="1:4">
      <c r="A28" s="22" t="s">
        <v>54</v>
      </c>
      <c r="B28" s="24">
        <v>4056</v>
      </c>
      <c r="C28" s="24">
        <v>0.89</v>
      </c>
      <c r="D28" t="s">
        <v>10</v>
      </c>
    </row>
    <row r="29" spans="1:4">
      <c r="A29" s="22" t="s">
        <v>55</v>
      </c>
      <c r="B29" s="24">
        <v>3748</v>
      </c>
      <c r="C29" s="24">
        <v>0.89</v>
      </c>
      <c r="D29" t="s">
        <v>55</v>
      </c>
    </row>
    <row r="30" spans="1:4">
      <c r="A30" s="22" t="s">
        <v>56</v>
      </c>
      <c r="B30" s="24">
        <v>2613</v>
      </c>
      <c r="C30" s="24">
        <v>0.67</v>
      </c>
      <c r="D30" t="s">
        <v>58</v>
      </c>
    </row>
    <row r="31" spans="1:4">
      <c r="A31" s="22" t="s">
        <v>1606</v>
      </c>
      <c r="B31" s="24">
        <v>3064</v>
      </c>
      <c r="C31" s="24">
        <v>0.92</v>
      </c>
      <c r="D31" t="s">
        <v>1241</v>
      </c>
    </row>
    <row r="32" spans="1:4">
      <c r="A32" s="22" t="s">
        <v>57</v>
      </c>
      <c r="B32" s="24">
        <v>4833</v>
      </c>
      <c r="C32" s="24">
        <v>0.85</v>
      </c>
      <c r="D32" t="s">
        <v>1133</v>
      </c>
    </row>
    <row r="33" spans="1:4">
      <c r="A33" s="22" t="s">
        <v>58</v>
      </c>
      <c r="B33" s="24">
        <v>2857</v>
      </c>
      <c r="C33" s="24">
        <v>0.67</v>
      </c>
      <c r="D33" t="s">
        <v>58</v>
      </c>
    </row>
    <row r="34" spans="1:4">
      <c r="A34" s="22" t="s">
        <v>59</v>
      </c>
      <c r="B34" s="24">
        <v>3748</v>
      </c>
      <c r="C34" s="24">
        <v>0.92</v>
      </c>
      <c r="D34" t="s">
        <v>1127</v>
      </c>
    </row>
    <row r="35" spans="1:4">
      <c r="A35" s="22" t="s">
        <v>1607</v>
      </c>
      <c r="B35" s="24">
        <v>1954</v>
      </c>
      <c r="C35" s="24">
        <v>0.89</v>
      </c>
      <c r="D35" t="s">
        <v>1128</v>
      </c>
    </row>
    <row r="36" spans="1:4">
      <c r="A36" s="22" t="s">
        <v>60</v>
      </c>
      <c r="B36" s="24">
        <v>7665</v>
      </c>
      <c r="C36" s="24">
        <v>0.98</v>
      </c>
      <c r="D36" t="s">
        <v>1129</v>
      </c>
    </row>
    <row r="37" spans="1:4">
      <c r="A37" s="22" t="s">
        <v>61</v>
      </c>
      <c r="B37" s="24">
        <v>3748</v>
      </c>
      <c r="C37" s="24">
        <v>0.89</v>
      </c>
      <c r="D37" t="s">
        <v>61</v>
      </c>
    </row>
    <row r="38" spans="1:4">
      <c r="A38" s="22" t="s">
        <v>62</v>
      </c>
      <c r="B38" s="24">
        <v>5840</v>
      </c>
      <c r="C38" s="24">
        <v>0.92</v>
      </c>
      <c r="D38" t="s">
        <v>1129</v>
      </c>
    </row>
    <row r="39" spans="1:4">
      <c r="A39" s="22" t="s">
        <v>1608</v>
      </c>
      <c r="B39" s="24">
        <v>3013</v>
      </c>
      <c r="C39" s="24">
        <v>0.92</v>
      </c>
      <c r="D39" t="s">
        <v>1130</v>
      </c>
    </row>
    <row r="40" spans="1:4">
      <c r="A40" s="22" t="s">
        <v>63</v>
      </c>
      <c r="B40" s="24">
        <v>4368</v>
      </c>
      <c r="C40" s="24">
        <v>0</v>
      </c>
      <c r="D40" t="s">
        <v>1131</v>
      </c>
    </row>
    <row r="41" spans="1:4">
      <c r="A41" s="22" t="s">
        <v>64</v>
      </c>
      <c r="B41" s="548">
        <v>7717</v>
      </c>
      <c r="C41" s="24">
        <v>0</v>
      </c>
      <c r="D41" t="s">
        <v>1131</v>
      </c>
    </row>
    <row r="42" spans="1:4">
      <c r="A42" s="22" t="s">
        <v>1463</v>
      </c>
      <c r="B42" s="548">
        <v>4100</v>
      </c>
      <c r="C42" s="24">
        <v>0</v>
      </c>
      <c r="D42" t="s">
        <v>1131</v>
      </c>
    </row>
    <row r="43" spans="1:4">
      <c r="A43" s="22" t="s">
        <v>65</v>
      </c>
      <c r="B43" s="548">
        <v>5477</v>
      </c>
      <c r="C43" s="24">
        <v>0.37</v>
      </c>
      <c r="D43" t="s">
        <v>65</v>
      </c>
    </row>
    <row r="44" spans="1:4">
      <c r="A44" s="22" t="s">
        <v>1609</v>
      </c>
      <c r="B44" s="548">
        <v>2586</v>
      </c>
      <c r="C44" s="24">
        <v>0.89</v>
      </c>
      <c r="D44" t="s">
        <v>66</v>
      </c>
    </row>
    <row r="45" spans="1:4">
      <c r="A45" s="22" t="s">
        <v>1610</v>
      </c>
      <c r="B45" s="548">
        <v>7665</v>
      </c>
      <c r="C45" s="24">
        <v>0.89</v>
      </c>
      <c r="D45" t="s">
        <v>1132</v>
      </c>
    </row>
    <row r="46" spans="1:4">
      <c r="A46" s="22" t="s">
        <v>67</v>
      </c>
      <c r="B46" s="548">
        <v>3748</v>
      </c>
      <c r="C46" s="24">
        <v>0.97</v>
      </c>
      <c r="D46" t="s">
        <v>67</v>
      </c>
    </row>
    <row r="47" spans="1:4">
      <c r="A47" s="22" t="s">
        <v>68</v>
      </c>
      <c r="B47" s="548">
        <v>1949</v>
      </c>
      <c r="C47" s="24">
        <v>0.67</v>
      </c>
      <c r="D47" t="s">
        <v>10</v>
      </c>
    </row>
    <row r="48" spans="1:4">
      <c r="A48" s="22" t="s">
        <v>13</v>
      </c>
      <c r="B48" s="548">
        <v>2602</v>
      </c>
      <c r="C48" s="24">
        <v>0.67</v>
      </c>
      <c r="D48" t="s">
        <v>10</v>
      </c>
    </row>
    <row r="49" spans="1:4">
      <c r="A49" s="22" t="s">
        <v>69</v>
      </c>
      <c r="B49" s="548">
        <v>1955</v>
      </c>
      <c r="C49" s="24">
        <v>0.89</v>
      </c>
      <c r="D49" t="s">
        <v>69</v>
      </c>
    </row>
    <row r="50" spans="1:4">
      <c r="A50" s="22" t="s">
        <v>70</v>
      </c>
      <c r="B50" s="548">
        <v>4182</v>
      </c>
      <c r="C50" s="24">
        <v>0.79</v>
      </c>
      <c r="D50" t="s">
        <v>1124</v>
      </c>
    </row>
    <row r="51" spans="1:4">
      <c r="A51" s="22" t="s">
        <v>1133</v>
      </c>
      <c r="B51" s="548">
        <v>3463</v>
      </c>
      <c r="C51" s="24">
        <v>0.85</v>
      </c>
      <c r="D51" t="s">
        <v>1133</v>
      </c>
    </row>
    <row r="52" spans="1:4">
      <c r="A52" s="22" t="s">
        <v>71</v>
      </c>
      <c r="B52" s="548">
        <v>2187</v>
      </c>
      <c r="C52" s="24">
        <v>0.54</v>
      </c>
      <c r="D52" t="s">
        <v>1134</v>
      </c>
    </row>
    <row r="53" spans="1:4">
      <c r="A53" s="22" t="s">
        <v>1611</v>
      </c>
      <c r="B53" s="548">
        <v>2187</v>
      </c>
      <c r="C53" s="24">
        <v>0.54</v>
      </c>
      <c r="D53" t="s">
        <v>1134</v>
      </c>
    </row>
    <row r="54" spans="1:4">
      <c r="A54" s="22" t="s">
        <v>1612</v>
      </c>
      <c r="B54" s="548">
        <v>2187</v>
      </c>
      <c r="C54" s="24">
        <v>0.54</v>
      </c>
      <c r="D54" t="s">
        <v>1134</v>
      </c>
    </row>
    <row r="55" spans="1:4">
      <c r="A55" s="22" t="s">
        <v>1613</v>
      </c>
      <c r="B55" s="548">
        <v>2187</v>
      </c>
      <c r="C55" s="24">
        <v>0.54</v>
      </c>
      <c r="D55" t="s">
        <v>1134</v>
      </c>
    </row>
    <row r="56" spans="1:4">
      <c r="A56" s="22" t="s">
        <v>72</v>
      </c>
      <c r="B56" s="549">
        <v>3750</v>
      </c>
      <c r="C56" s="24">
        <v>0.92</v>
      </c>
      <c r="D56" t="s">
        <v>78</v>
      </c>
    </row>
    <row r="57" spans="1:4">
      <c r="A57" s="22" t="s">
        <v>73</v>
      </c>
      <c r="B57" s="549">
        <v>1954</v>
      </c>
      <c r="C57" s="24">
        <v>0.89</v>
      </c>
      <c r="D57" t="s">
        <v>73</v>
      </c>
    </row>
    <row r="58" spans="1:4">
      <c r="A58" s="22" t="s">
        <v>74</v>
      </c>
      <c r="B58" s="549">
        <v>3748</v>
      </c>
      <c r="C58" s="24">
        <v>0.89</v>
      </c>
      <c r="D58" t="s">
        <v>74</v>
      </c>
    </row>
    <row r="59" spans="1:4">
      <c r="A59" s="22" t="s">
        <v>75</v>
      </c>
      <c r="B59" s="549">
        <v>6456</v>
      </c>
      <c r="C59" s="24">
        <v>0.89</v>
      </c>
      <c r="D59" t="s">
        <v>75</v>
      </c>
    </row>
    <row r="60" spans="1:4">
      <c r="A60" s="22" t="s">
        <v>76</v>
      </c>
      <c r="B60" s="549">
        <v>2602</v>
      </c>
      <c r="C60" s="24">
        <v>0.67</v>
      </c>
      <c r="D60" t="s">
        <v>10</v>
      </c>
    </row>
    <row r="61" spans="1:4">
      <c r="A61" s="22" t="s">
        <v>77</v>
      </c>
      <c r="B61" s="549">
        <v>6631</v>
      </c>
      <c r="C61" s="24">
        <v>0.67</v>
      </c>
      <c r="D61" t="s">
        <v>10</v>
      </c>
    </row>
    <row r="62" spans="1:4">
      <c r="A62" s="22" t="s">
        <v>78</v>
      </c>
      <c r="B62" s="549">
        <v>3750</v>
      </c>
      <c r="C62" s="24">
        <v>0.67</v>
      </c>
      <c r="D62" t="s">
        <v>78</v>
      </c>
    </row>
  </sheetData>
  <sheetProtection algorithmName="SHA-512" hashValue="DQtZ0LwTipem0i1h2POjh8s9kKpVTn2bwtVcdF0yLAxFmDoAv7aAKVN/YvJH9f+1Z8CMb5YMAxj/YVMgTsHLog==" saltValue="dkb6kbb0iOxhS9+NbEwsbw==" spinCount="100000" sheet="1" objects="1" scenarios="1" autoFilter="0"/>
  <phoneticPr fontId="104"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516A7-F9A3-4E81-A84F-2230C7383512}">
  <sheetPr codeName="Sheet5">
    <tabColor rgb="FF0073CD"/>
    <pageSetUpPr fitToPage="1"/>
  </sheetPr>
  <dimension ref="A1:P51"/>
  <sheetViews>
    <sheetView showGridLines="0" tabSelected="1" zoomScaleNormal="100" workbookViewId="0">
      <selection activeCell="C15" sqref="C15"/>
    </sheetView>
  </sheetViews>
  <sheetFormatPr defaultRowHeight="12.5"/>
  <cols>
    <col min="1" max="1" width="2.54296875" customWidth="1"/>
    <col min="2" max="2" width="9.54296875" customWidth="1"/>
    <col min="3" max="3" width="12.7265625" customWidth="1"/>
    <col min="4" max="4" width="8.54296875" customWidth="1"/>
    <col min="5" max="5" width="7.54296875" customWidth="1"/>
    <col min="6" max="6" width="7.453125" customWidth="1"/>
    <col min="7" max="7" width="7.54296875" customWidth="1"/>
    <col min="8" max="9" width="8.7265625" customWidth="1"/>
    <col min="10" max="10" width="10.7265625" customWidth="1"/>
    <col min="11" max="11" width="9.54296875" customWidth="1"/>
    <col min="12" max="13" width="8.1796875" customWidth="1"/>
    <col min="14" max="14" width="11.54296875" customWidth="1"/>
    <col min="15" max="15" width="10.54296875" customWidth="1"/>
    <col min="16" max="16" width="2.54296875" customWidth="1"/>
    <col min="17" max="17" width="8.7265625" customWidth="1"/>
    <col min="20" max="20" width="14.7265625" customWidth="1"/>
    <col min="21" max="21" width="22.54296875" customWidth="1"/>
    <col min="22" max="22" width="25.54296875" customWidth="1"/>
    <col min="23" max="23" width="11.453125" customWidth="1"/>
    <col min="24" max="24" width="19.54296875" bestFit="1" customWidth="1"/>
    <col min="25" max="25" width="14.453125" bestFit="1" customWidth="1"/>
  </cols>
  <sheetData>
    <row r="1" spans="1:16">
      <c r="A1" s="99"/>
      <c r="B1" s="99"/>
      <c r="C1" s="99"/>
      <c r="D1" s="99"/>
      <c r="E1" s="99"/>
      <c r="F1" s="99"/>
      <c r="G1" s="99"/>
      <c r="H1" s="99"/>
      <c r="I1" s="99"/>
      <c r="J1" s="99"/>
      <c r="K1" s="99"/>
      <c r="L1" s="99"/>
      <c r="M1" s="99"/>
      <c r="N1" s="99"/>
      <c r="O1" s="99"/>
      <c r="P1" s="99"/>
    </row>
    <row r="2" spans="1:16" ht="17.5">
      <c r="A2" s="102" t="str">
        <f>'App &amp; Instructions'!A2</f>
        <v>Illuminating Excellence</v>
      </c>
      <c r="B2" s="101"/>
      <c r="C2" s="101"/>
      <c r="D2" s="101"/>
      <c r="E2" s="101"/>
      <c r="F2" s="101"/>
      <c r="G2" s="101"/>
      <c r="H2" s="101"/>
      <c r="I2" s="101"/>
      <c r="J2" s="99"/>
      <c r="K2" s="99"/>
      <c r="L2" s="99"/>
      <c r="M2" s="99"/>
      <c r="N2" s="99"/>
      <c r="O2" s="99"/>
      <c r="P2" s="99"/>
    </row>
    <row r="3" spans="1:16" ht="23">
      <c r="A3" s="100" t="str">
        <f>'App &amp; Instructions'!A3</f>
        <v>C&amp;I New Construction &amp; Major Renovation Lighting Application</v>
      </c>
      <c r="B3" s="101"/>
      <c r="C3" s="101"/>
      <c r="D3" s="101"/>
      <c r="E3" s="101"/>
      <c r="F3" s="101"/>
      <c r="G3" s="101"/>
      <c r="H3" s="101"/>
      <c r="I3" s="101"/>
      <c r="J3" s="99"/>
      <c r="K3" s="99"/>
      <c r="L3" s="99"/>
      <c r="M3" s="99"/>
      <c r="N3" s="99"/>
      <c r="O3" s="99"/>
      <c r="P3" s="99"/>
    </row>
    <row r="4" spans="1:16">
      <c r="A4" s="99"/>
      <c r="B4" s="99"/>
      <c r="C4" s="99"/>
      <c r="D4" s="99"/>
      <c r="E4" s="99"/>
      <c r="F4" s="99"/>
      <c r="G4" s="99"/>
      <c r="H4" s="99"/>
      <c r="I4" s="99"/>
      <c r="J4" s="99"/>
      <c r="K4" s="99"/>
      <c r="L4" s="99"/>
      <c r="M4" s="99"/>
      <c r="N4" s="99"/>
      <c r="O4" s="99"/>
      <c r="P4" s="99"/>
    </row>
    <row r="6" spans="1:16">
      <c r="B6" s="306" t="s">
        <v>1263</v>
      </c>
      <c r="C6" s="177" t="s">
        <v>1406</v>
      </c>
    </row>
    <row r="7" spans="1:16" ht="14">
      <c r="B7" s="307" t="s">
        <v>1244</v>
      </c>
      <c r="C7" s="308"/>
      <c r="D7" s="308"/>
      <c r="E7" s="308"/>
      <c r="F7" s="308"/>
      <c r="G7" s="308"/>
      <c r="H7" s="308"/>
      <c r="I7" s="308"/>
      <c r="J7" s="308"/>
      <c r="K7" s="308"/>
      <c r="L7" s="309"/>
      <c r="M7" s="309"/>
      <c r="N7" s="309"/>
      <c r="O7" s="310"/>
    </row>
    <row r="8" spans="1:16" ht="25" customHeight="1">
      <c r="B8" s="165" t="s">
        <v>86</v>
      </c>
      <c r="C8" s="166"/>
      <c r="D8" s="581"/>
      <c r="E8" s="589"/>
      <c r="F8" s="589"/>
      <c r="G8" s="589"/>
      <c r="H8" s="590"/>
      <c r="I8" s="175" t="s">
        <v>1430</v>
      </c>
      <c r="J8" s="164"/>
      <c r="K8" s="589"/>
      <c r="L8" s="574"/>
      <c r="M8" s="574"/>
      <c r="N8" s="326" t="s">
        <v>1256</v>
      </c>
      <c r="O8" s="327"/>
    </row>
    <row r="9" spans="1:16" ht="25" customHeight="1">
      <c r="B9" s="165" t="s">
        <v>1234</v>
      </c>
      <c r="C9" s="166"/>
      <c r="D9" s="581"/>
      <c r="E9" s="574"/>
      <c r="F9" s="574"/>
      <c r="G9" s="574"/>
      <c r="H9" s="575"/>
      <c r="I9" s="595" t="s">
        <v>1468</v>
      </c>
      <c r="J9" s="596"/>
      <c r="K9" s="597"/>
      <c r="L9" s="598"/>
      <c r="M9" s="599"/>
      <c r="N9" s="599"/>
      <c r="O9" s="600"/>
    </row>
    <row r="10" spans="1:16" ht="25" customHeight="1">
      <c r="B10" s="168" t="s">
        <v>22</v>
      </c>
      <c r="C10" s="604" t="str">
        <f>IFERROR(INDEX('Zip Codes'!$B$2:$B$1085,MATCH(H10,'Zip Codes'!$A$2:$A$1085,0))," ")</f>
        <v xml:space="preserve"> </v>
      </c>
      <c r="D10" s="605"/>
      <c r="E10" s="168" t="s">
        <v>163</v>
      </c>
      <c r="F10" s="172" t="s">
        <v>142</v>
      </c>
      <c r="G10" s="168" t="s">
        <v>165</v>
      </c>
      <c r="H10" s="312"/>
      <c r="I10" s="169" t="s">
        <v>21</v>
      </c>
      <c r="J10" s="167"/>
      <c r="K10" s="166"/>
      <c r="L10" s="601"/>
      <c r="M10" s="602"/>
      <c r="N10" s="602"/>
      <c r="O10" s="603"/>
      <c r="P10" s="25"/>
    </row>
    <row r="11" spans="1:16" ht="25" customHeight="1">
      <c r="B11" s="168" t="s">
        <v>1235</v>
      </c>
      <c r="C11" s="591"/>
      <c r="D11" s="586"/>
      <c r="E11" s="173" t="s">
        <v>1255</v>
      </c>
      <c r="F11" s="592"/>
      <c r="G11" s="593"/>
      <c r="H11" s="594"/>
      <c r="I11" s="595" t="s">
        <v>1393</v>
      </c>
      <c r="J11" s="596"/>
      <c r="K11" s="597"/>
      <c r="L11" s="314"/>
      <c r="M11" s="587" t="s">
        <v>1367</v>
      </c>
      <c r="N11" s="588"/>
      <c r="O11" s="272">
        <f>IFERROR(VLOOKUP(L10,Table7[],2,FALSE),0)</f>
        <v>0</v>
      </c>
    </row>
    <row r="12" spans="1:16" ht="25" customHeight="1">
      <c r="B12" s="169" t="s">
        <v>164</v>
      </c>
      <c r="C12" s="581"/>
      <c r="D12" s="574"/>
      <c r="E12" s="574"/>
      <c r="F12" s="574"/>
      <c r="G12" s="574"/>
      <c r="H12" s="575"/>
      <c r="I12" s="165" t="s">
        <v>1237</v>
      </c>
      <c r="J12" s="167"/>
      <c r="K12" s="166"/>
      <c r="L12" s="573"/>
      <c r="M12" s="574"/>
      <c r="N12" s="574"/>
      <c r="O12" s="575"/>
    </row>
    <row r="13" spans="1:16" ht="25" customHeight="1">
      <c r="B13" s="165" t="s">
        <v>1236</v>
      </c>
      <c r="C13" s="167"/>
      <c r="D13" s="166"/>
      <c r="E13" s="612"/>
      <c r="F13" s="613"/>
      <c r="G13" s="613"/>
      <c r="H13" s="614"/>
      <c r="I13" s="165" t="s">
        <v>1238</v>
      </c>
      <c r="J13" s="167"/>
      <c r="K13" s="166"/>
      <c r="L13" s="606"/>
      <c r="M13" s="607"/>
      <c r="N13" s="607"/>
      <c r="O13" s="608"/>
    </row>
    <row r="14" spans="1:16" ht="25" customHeight="1">
      <c r="B14" s="169" t="s">
        <v>1299</v>
      </c>
      <c r="C14" s="166"/>
      <c r="D14" s="313"/>
      <c r="E14" s="169" t="s">
        <v>1300</v>
      </c>
      <c r="F14" s="164"/>
      <c r="G14" s="166"/>
      <c r="H14" s="313"/>
      <c r="I14" s="169" t="s">
        <v>1301</v>
      </c>
      <c r="J14" s="163"/>
      <c r="K14" s="619"/>
      <c r="L14" s="620"/>
      <c r="M14" s="169" t="s">
        <v>1302</v>
      </c>
      <c r="N14" s="166"/>
      <c r="O14" s="313"/>
    </row>
    <row r="15" spans="1:16" ht="37.5" customHeight="1">
      <c r="B15" s="445" t="s">
        <v>1270</v>
      </c>
      <c r="C15" s="315"/>
      <c r="D15" s="609" t="s">
        <v>1242</v>
      </c>
      <c r="E15" s="609"/>
      <c r="F15" s="610" t="s">
        <v>1239</v>
      </c>
      <c r="G15" s="610"/>
      <c r="H15" s="611" t="s">
        <v>1233</v>
      </c>
      <c r="I15" s="611"/>
      <c r="J15" s="315"/>
      <c r="K15" s="609" t="s">
        <v>1308</v>
      </c>
      <c r="L15" s="609"/>
      <c r="M15" s="610"/>
      <c r="N15" s="610"/>
      <c r="O15" s="610"/>
    </row>
    <row r="16" spans="1:16">
      <c r="B16" s="216" t="s">
        <v>1243</v>
      </c>
    </row>
    <row r="18" spans="2:15" ht="15" customHeight="1">
      <c r="B18" s="174" t="s">
        <v>1251</v>
      </c>
      <c r="C18" s="174"/>
      <c r="D18" s="174"/>
      <c r="E18" s="174"/>
      <c r="F18" s="174"/>
      <c r="G18" s="174"/>
      <c r="H18" s="174"/>
      <c r="I18" s="174"/>
      <c r="J18" s="174"/>
      <c r="K18" s="174"/>
      <c r="L18" s="174"/>
      <c r="M18" s="174"/>
      <c r="N18" s="174"/>
      <c r="O18" s="174"/>
    </row>
    <row r="19" spans="2:15" ht="26.25" customHeight="1">
      <c r="B19" s="595" t="s">
        <v>1416</v>
      </c>
      <c r="C19" s="597"/>
      <c r="D19" s="581"/>
      <c r="E19" s="574"/>
      <c r="F19" s="574"/>
      <c r="G19" s="574"/>
      <c r="H19" s="574"/>
      <c r="I19" s="352" t="s">
        <v>1252</v>
      </c>
      <c r="J19" s="171"/>
      <c r="K19" s="581"/>
      <c r="L19" s="574"/>
      <c r="M19" s="574"/>
      <c r="N19" s="574"/>
      <c r="O19" s="575"/>
    </row>
    <row r="20" spans="2:15" ht="26.25" customHeight="1">
      <c r="B20" s="175" t="s">
        <v>1254</v>
      </c>
      <c r="C20" s="171"/>
      <c r="D20" s="581"/>
      <c r="E20" s="574"/>
      <c r="F20" s="574"/>
      <c r="G20" s="574"/>
      <c r="H20" s="574"/>
      <c r="I20" s="352" t="s">
        <v>1253</v>
      </c>
      <c r="J20" s="171"/>
      <c r="K20" s="581"/>
      <c r="L20" s="574"/>
      <c r="M20" s="574"/>
      <c r="N20" s="574"/>
      <c r="O20" s="575"/>
    </row>
    <row r="21" spans="2:15" ht="26.25" customHeight="1">
      <c r="B21" s="170" t="s">
        <v>22</v>
      </c>
      <c r="C21" s="568"/>
      <c r="D21" s="569"/>
      <c r="E21" s="176" t="s">
        <v>163</v>
      </c>
      <c r="F21" s="286" t="s">
        <v>142</v>
      </c>
      <c r="G21" s="170" t="s">
        <v>165</v>
      </c>
      <c r="H21" s="436"/>
      <c r="I21" s="353" t="s">
        <v>22</v>
      </c>
      <c r="J21" s="568"/>
      <c r="K21" s="615"/>
      <c r="L21" s="170" t="s">
        <v>163</v>
      </c>
      <c r="M21" s="287" t="s">
        <v>142</v>
      </c>
      <c r="N21" s="170" t="s">
        <v>165</v>
      </c>
      <c r="O21" s="312"/>
    </row>
    <row r="22" spans="2:15" ht="26.25" customHeight="1">
      <c r="B22" s="170" t="s">
        <v>1235</v>
      </c>
      <c r="C22" s="585"/>
      <c r="D22" s="586"/>
      <c r="E22" s="595" t="s">
        <v>1257</v>
      </c>
      <c r="F22" s="597"/>
      <c r="G22" s="592"/>
      <c r="H22" s="593"/>
      <c r="I22" s="353" t="s">
        <v>1235</v>
      </c>
      <c r="J22" s="585"/>
      <c r="K22" s="586"/>
      <c r="L22" s="621" t="s">
        <v>1257</v>
      </c>
      <c r="M22" s="622"/>
      <c r="N22" s="592"/>
      <c r="O22" s="594"/>
    </row>
    <row r="23" spans="2:15" ht="26.25" customHeight="1">
      <c r="B23" s="170" t="s">
        <v>164</v>
      </c>
      <c r="C23" s="581"/>
      <c r="D23" s="574"/>
      <c r="E23" s="574"/>
      <c r="F23" s="574"/>
      <c r="G23" s="574"/>
      <c r="H23" s="574"/>
      <c r="I23" s="353" t="s">
        <v>164</v>
      </c>
      <c r="J23" s="581"/>
      <c r="K23" s="574"/>
      <c r="L23" s="574"/>
      <c r="M23" s="574"/>
      <c r="N23" s="574"/>
      <c r="O23" s="575"/>
    </row>
    <row r="24" spans="2:15" ht="26.25" customHeight="1" thickBot="1">
      <c r="B24" s="354" t="s">
        <v>1258</v>
      </c>
      <c r="C24" s="355"/>
      <c r="D24" s="582"/>
      <c r="E24" s="583"/>
      <c r="F24" s="583"/>
      <c r="G24" s="583"/>
      <c r="H24" s="583"/>
      <c r="I24" s="356" t="s">
        <v>1258</v>
      </c>
      <c r="J24" s="357"/>
      <c r="K24" s="355"/>
      <c r="L24" s="582"/>
      <c r="M24" s="583"/>
      <c r="N24" s="583"/>
      <c r="O24" s="584"/>
    </row>
    <row r="25" spans="2:15" ht="26.25" customHeight="1">
      <c r="B25" s="358" t="s">
        <v>1259</v>
      </c>
      <c r="C25" s="359"/>
      <c r="D25" s="576"/>
      <c r="E25" s="577"/>
      <c r="F25" s="577"/>
      <c r="G25" s="577"/>
      <c r="H25" s="578"/>
      <c r="I25" s="358" t="s">
        <v>1260</v>
      </c>
      <c r="J25" s="360"/>
      <c r="K25" s="359"/>
      <c r="L25" s="576"/>
      <c r="M25" s="577"/>
      <c r="N25" s="577"/>
      <c r="O25" s="578"/>
    </row>
    <row r="26" spans="2:15" ht="26.25" customHeight="1">
      <c r="B26" s="175" t="s">
        <v>1261</v>
      </c>
      <c r="C26" s="171"/>
      <c r="D26" s="165"/>
      <c r="E26" s="166"/>
      <c r="F26" s="573"/>
      <c r="G26" s="574"/>
      <c r="H26" s="574"/>
      <c r="I26" s="574"/>
      <c r="J26" s="574"/>
      <c r="K26" s="574"/>
      <c r="L26" s="574"/>
      <c r="M26" s="574"/>
      <c r="N26" s="574"/>
      <c r="O26" s="575"/>
    </row>
    <row r="27" spans="2:15" ht="26.25" customHeight="1">
      <c r="B27" s="175" t="s">
        <v>1262</v>
      </c>
      <c r="C27" s="171"/>
      <c r="D27" s="616"/>
      <c r="E27" s="617"/>
      <c r="F27" s="618"/>
      <c r="G27" s="316"/>
      <c r="H27" s="317"/>
      <c r="I27" s="579"/>
      <c r="J27" s="579"/>
      <c r="K27" s="318"/>
      <c r="L27" s="319"/>
      <c r="M27" s="579"/>
      <c r="N27" s="579"/>
      <c r="O27" s="580"/>
    </row>
    <row r="29" spans="2:15" ht="15" customHeight="1">
      <c r="B29" s="174" t="s">
        <v>162</v>
      </c>
      <c r="C29" s="174"/>
      <c r="D29" s="174"/>
      <c r="E29" s="174"/>
      <c r="F29" s="174"/>
      <c r="G29" s="174"/>
      <c r="H29" s="174"/>
      <c r="I29" s="174"/>
      <c r="J29" s="174"/>
      <c r="K29" s="174"/>
      <c r="L29" s="174"/>
      <c r="M29" s="174"/>
      <c r="N29" s="174"/>
      <c r="O29" s="174"/>
    </row>
    <row r="30" spans="2:15">
      <c r="C30" s="23"/>
    </row>
    <row r="33" spans="3:15">
      <c r="D33" s="566"/>
      <c r="E33" s="566"/>
      <c r="F33" s="566"/>
      <c r="G33" s="566"/>
      <c r="H33" s="566"/>
      <c r="I33" s="566"/>
      <c r="J33" s="566"/>
      <c r="K33" s="566"/>
      <c r="L33" s="566"/>
      <c r="M33" s="566"/>
      <c r="N33" s="566"/>
      <c r="O33" s="566"/>
    </row>
    <row r="34" spans="3:15">
      <c r="C34" s="236" t="s">
        <v>1264</v>
      </c>
      <c r="D34" s="567"/>
      <c r="E34" s="567"/>
      <c r="F34" s="567"/>
      <c r="G34" s="567"/>
      <c r="H34" s="567"/>
      <c r="I34" s="567"/>
      <c r="J34" s="567"/>
      <c r="K34" s="567"/>
      <c r="L34" s="567"/>
      <c r="M34" s="567"/>
      <c r="N34" s="567"/>
      <c r="O34" s="567"/>
    </row>
    <row r="35" spans="3:15">
      <c r="C35" s="237"/>
      <c r="D35" s="572"/>
      <c r="E35" s="572"/>
      <c r="F35" s="572"/>
      <c r="G35" s="572"/>
      <c r="H35" s="572"/>
      <c r="I35" s="572"/>
      <c r="J35" s="572"/>
      <c r="K35" s="572"/>
      <c r="L35" s="572"/>
      <c r="M35" s="572"/>
      <c r="N35" s="572"/>
      <c r="O35" s="572"/>
    </row>
    <row r="36" spans="3:15">
      <c r="C36" s="236" t="s">
        <v>1265</v>
      </c>
      <c r="D36" s="567"/>
      <c r="E36" s="567"/>
      <c r="F36" s="567"/>
      <c r="G36" s="567"/>
      <c r="H36" s="567"/>
      <c r="I36" s="567"/>
      <c r="J36" s="567"/>
      <c r="K36" s="567"/>
      <c r="L36" s="567"/>
      <c r="M36" s="567"/>
      <c r="N36" s="567"/>
      <c r="O36" s="567"/>
    </row>
    <row r="37" spans="3:15">
      <c r="C37" s="237"/>
      <c r="D37" s="572"/>
      <c r="E37" s="572"/>
      <c r="F37" s="572"/>
      <c r="G37" s="572"/>
      <c r="H37" s="572"/>
      <c r="I37" s="572"/>
      <c r="J37" s="572"/>
      <c r="K37" s="572"/>
      <c r="L37" s="572"/>
      <c r="M37" s="572"/>
      <c r="N37" s="572"/>
      <c r="O37" s="572"/>
    </row>
    <row r="38" spans="3:15">
      <c r="C38" s="236" t="s">
        <v>1266</v>
      </c>
      <c r="D38" s="567"/>
      <c r="E38" s="567"/>
      <c r="F38" s="567"/>
      <c r="G38" s="567"/>
      <c r="H38" s="567"/>
      <c r="I38" s="567"/>
      <c r="J38" s="567"/>
      <c r="K38" s="567"/>
      <c r="L38" s="567"/>
      <c r="M38" s="567"/>
      <c r="N38" s="567"/>
      <c r="O38" s="567"/>
    </row>
    <row r="39" spans="3:15">
      <c r="C39" s="237"/>
      <c r="D39" s="572"/>
      <c r="E39" s="572"/>
      <c r="F39" s="572"/>
      <c r="G39" s="572"/>
      <c r="H39" s="572"/>
      <c r="I39" s="572"/>
      <c r="J39" s="572"/>
      <c r="K39" s="572"/>
      <c r="L39" s="572"/>
      <c r="M39" s="572"/>
      <c r="N39" s="572"/>
      <c r="O39" s="572"/>
    </row>
    <row r="40" spans="3:15">
      <c r="C40" s="236" t="s">
        <v>1267</v>
      </c>
      <c r="D40" s="567"/>
      <c r="E40" s="567"/>
      <c r="F40" s="567"/>
      <c r="G40" s="567"/>
      <c r="H40" s="567"/>
      <c r="I40" s="567"/>
      <c r="J40" s="567"/>
      <c r="K40" s="567"/>
      <c r="L40" s="567"/>
      <c r="M40" s="567"/>
      <c r="N40" s="567"/>
      <c r="O40" s="567"/>
    </row>
    <row r="41" spans="3:15">
      <c r="C41" s="237"/>
      <c r="D41" s="570"/>
      <c r="E41" s="570"/>
      <c r="F41" s="570"/>
      <c r="G41" s="570"/>
      <c r="H41" s="570"/>
      <c r="I41" s="570"/>
      <c r="J41" s="570"/>
      <c r="K41" s="570"/>
      <c r="L41" s="570"/>
      <c r="M41" s="570"/>
      <c r="N41" s="570"/>
      <c r="O41" s="570"/>
    </row>
    <row r="42" spans="3:15">
      <c r="C42" s="236" t="s">
        <v>1268</v>
      </c>
      <c r="D42" s="571"/>
      <c r="E42" s="571"/>
      <c r="F42" s="571"/>
      <c r="G42" s="571"/>
      <c r="H42" s="571"/>
      <c r="I42" s="571"/>
      <c r="J42" s="571"/>
      <c r="K42" s="571"/>
      <c r="L42" s="571"/>
      <c r="M42" s="571"/>
      <c r="N42" s="571"/>
      <c r="O42" s="571"/>
    </row>
    <row r="49" spans="1:16" ht="4.5" customHeight="1">
      <c r="A49" s="104"/>
      <c r="B49" s="99"/>
      <c r="C49" s="99"/>
      <c r="D49" s="99"/>
      <c r="E49" s="99"/>
      <c r="F49" s="99"/>
      <c r="G49" s="99"/>
      <c r="H49" s="99"/>
      <c r="I49" s="99"/>
      <c r="J49" s="99"/>
      <c r="K49" s="99"/>
      <c r="L49" s="99"/>
      <c r="M49" s="99"/>
      <c r="N49" s="99"/>
      <c r="O49" s="99"/>
      <c r="P49" s="99"/>
    </row>
    <row r="50" spans="1:16" ht="15" customHeight="1">
      <c r="A50" s="99"/>
      <c r="B50" s="105" t="s">
        <v>1400</v>
      </c>
      <c r="C50" s="99"/>
      <c r="D50" s="112"/>
      <c r="E50" s="106"/>
      <c r="F50" s="113"/>
      <c r="G50" s="103"/>
      <c r="H50" s="103"/>
      <c r="I50" s="103"/>
      <c r="J50" s="107"/>
      <c r="K50" s="99"/>
      <c r="L50" s="99"/>
      <c r="M50" s="99"/>
      <c r="N50" s="99"/>
      <c r="O50" s="238" t="str">
        <f>"Rev "&amp;'App &amp; Instructions'!$K$84</f>
        <v>Rev 0 (4/1/25)</v>
      </c>
      <c r="P50" s="99"/>
    </row>
    <row r="51" spans="1:16" ht="4.5" customHeight="1">
      <c r="A51" s="99"/>
      <c r="B51" s="99"/>
      <c r="C51" s="99"/>
      <c r="D51" s="99"/>
      <c r="E51" s="99"/>
      <c r="F51" s="99"/>
      <c r="G51" s="99"/>
      <c r="H51" s="99"/>
      <c r="I51" s="99"/>
      <c r="J51" s="99"/>
      <c r="K51" s="99"/>
      <c r="L51" s="99"/>
      <c r="M51" s="99"/>
      <c r="N51" s="99"/>
      <c r="O51" s="99"/>
      <c r="P51" s="99"/>
    </row>
  </sheetData>
  <sheetProtection algorithmName="SHA-512" hashValue="O92Ys1er7ip7rjz33BcnO0vEgRp60LgP41qeQ0L8Y4/1H4jub17YI7Fc3TW1vsM8Sgn5DKFEiZfoBkO8a3zc0A==" saltValue="fGY6NN0SCCLZsqJzj8bp3Q==" spinCount="100000" sheet="1" formatCells="0"/>
  <mergeCells count="49">
    <mergeCell ref="D27:F27"/>
    <mergeCell ref="K14:L14"/>
    <mergeCell ref="E22:F22"/>
    <mergeCell ref="G22:H22"/>
    <mergeCell ref="D19:H19"/>
    <mergeCell ref="J22:K22"/>
    <mergeCell ref="L22:M22"/>
    <mergeCell ref="B19:C19"/>
    <mergeCell ref="D20:H20"/>
    <mergeCell ref="K19:O19"/>
    <mergeCell ref="K20:O20"/>
    <mergeCell ref="J21:K21"/>
    <mergeCell ref="N22:O22"/>
    <mergeCell ref="L13:O13"/>
    <mergeCell ref="D15:E15"/>
    <mergeCell ref="F15:G15"/>
    <mergeCell ref="H15:I15"/>
    <mergeCell ref="K15:L15"/>
    <mergeCell ref="M15:O15"/>
    <mergeCell ref="E13:H13"/>
    <mergeCell ref="M11:N11"/>
    <mergeCell ref="D8:H8"/>
    <mergeCell ref="D9:H9"/>
    <mergeCell ref="C12:H12"/>
    <mergeCell ref="C11:D11"/>
    <mergeCell ref="F11:H11"/>
    <mergeCell ref="I11:K11"/>
    <mergeCell ref="L9:O9"/>
    <mergeCell ref="L10:O10"/>
    <mergeCell ref="L12:O12"/>
    <mergeCell ref="I9:K9"/>
    <mergeCell ref="C10:D10"/>
    <mergeCell ref="K8:M8"/>
    <mergeCell ref="D33:O34"/>
    <mergeCell ref="C21:D21"/>
    <mergeCell ref="D41:O42"/>
    <mergeCell ref="D39:O40"/>
    <mergeCell ref="D37:O38"/>
    <mergeCell ref="D35:O36"/>
    <mergeCell ref="F26:O26"/>
    <mergeCell ref="D25:H25"/>
    <mergeCell ref="L25:O25"/>
    <mergeCell ref="I27:J27"/>
    <mergeCell ref="M27:O27"/>
    <mergeCell ref="C23:H23"/>
    <mergeCell ref="D24:H24"/>
    <mergeCell ref="J23:O23"/>
    <mergeCell ref="L24:O24"/>
    <mergeCell ref="C22:D22"/>
  </mergeCells>
  <conditionalFormatting sqref="B26:O26">
    <cfRule type="expression" dxfId="29" priority="1">
      <formula>$D$25&lt;&gt;"Other (Please Specify)"</formula>
    </cfRule>
  </conditionalFormatting>
  <conditionalFormatting sqref="I25:O25">
    <cfRule type="expression" dxfId="28" priority="4">
      <formula>$D$25&lt;&gt;"Other (Please Specify)"</formula>
    </cfRule>
  </conditionalFormatting>
  <conditionalFormatting sqref="M15:O15">
    <cfRule type="expression" dxfId="27" priority="5">
      <formula>$J$15="No"</formula>
    </cfRule>
  </conditionalFormatting>
  <dataValidations count="8">
    <dataValidation allowBlank="1" showInputMessage="1" showErrorMessage="1" promptTitle="Date" prompt="Click the Ctrl and ; buttons simultaneously to enter todays date" sqref="N8:O8" xr:uid="{1307B7F7-D39B-4E67-9C96-39C45A17AFA1}"/>
    <dataValidation type="list" allowBlank="1" showInputMessage="1" showErrorMessage="1" sqref="D25:H25" xr:uid="{165B1AD8-0BD7-4294-842D-3E7841BA7EB9}">
      <formula1>"Select from Drop Down Menu, Customer Address Above, Installation Contractor, Equipment Vendor, Other (Please Specify)"</formula1>
    </dataValidation>
    <dataValidation type="list" allowBlank="1" showInputMessage="1" showErrorMessage="1" sqref="L13:O13" xr:uid="{09183760-325F-418C-B67B-6CCD445E399C}">
      <formula1>"New Construction, Existing Building Alteration"</formula1>
    </dataValidation>
    <dataValidation type="list" allowBlank="1" showInputMessage="1" showErrorMessage="1" sqref="J15" xr:uid="{B769A8F1-73A9-4AA2-8B88-C99702E742B4}">
      <formula1>"Yes, No"</formula1>
    </dataValidation>
    <dataValidation type="list" allowBlank="1" showInputMessage="1" showErrorMessage="1" sqref="C15" xr:uid="{162CB2B8-B23D-4D6A-9BC1-F8E42411EE0C}">
      <formula1>"Whole Building, Space By Space, COMcheck"</formula1>
    </dataValidation>
    <dataValidation type="list" allowBlank="1" showInputMessage="1" showErrorMessage="1" sqref="L10:O10" xr:uid="{A9C8DC88-2249-478D-8FDA-15C7AE861B8B}">
      <formula1>FacilityType</formula1>
    </dataValidation>
    <dataValidation type="list" allowBlank="1" showInputMessage="1" showErrorMessage="1" sqref="L12:O12" xr:uid="{2881C40F-BF10-4214-8296-90FC026A5D79}">
      <formula1>HVACList</formula1>
    </dataValidation>
    <dataValidation type="list" allowBlank="1" showInputMessage="1" showErrorMessage="1" sqref="H10" xr:uid="{D24D3943-AF08-4EE7-9F78-13A9F610E19E}">
      <formula1>Zip</formula1>
    </dataValidation>
  </dataValidations>
  <pageMargins left="0.25" right="0.25" top="0.75" bottom="0.75" header="0.3" footer="0.3"/>
  <pageSetup scale="7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ltText="">
                <anchor moveWithCells="1">
                  <from>
                    <xdr:col>1</xdr:col>
                    <xdr:colOff>69850</xdr:colOff>
                    <xdr:row>29</xdr:row>
                    <xdr:rowOff>0</xdr:rowOff>
                  </from>
                  <to>
                    <xdr:col>15</xdr:col>
                    <xdr:colOff>6350</xdr:colOff>
                    <xdr:row>31</xdr:row>
                    <xdr:rowOff>69850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1CD08BF-4EDE-4960-8273-42F58E99CDF0}">
          <x14:formula1>
            <xm:f>Code!$H$2:$H$5</xm:f>
          </x14:formula1>
          <xm:sqref>M15</xm:sqref>
        </x14:dataValidation>
        <x14:dataValidation type="list" allowBlank="1" showInputMessage="1" showErrorMessage="1" xr:uid="{8EFFDC77-39BD-412C-B074-4E443548C16B}">
          <x14:formula1>
            <xm:f>Code!$C$1</xm:f>
          </x14:formula1>
          <xm:sqref>F15:G15</xm:sqref>
        </x14:dataValidation>
        <x14:dataValidation type="list" allowBlank="1" showInputMessage="1" showErrorMessage="1" xr:uid="{C63336FD-3778-442C-9FB7-C921F183C19E}">
          <x14:formula1>
            <xm:f>'Zip Codes'!$F$2:$F$51</xm:f>
          </x14:formula1>
          <xm:sqref>F21 M21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159A-D364-49E9-97C8-6950492271FF}">
  <sheetPr codeName="Sheet8">
    <tabColor rgb="FF00BEB4"/>
    <pageSetUpPr fitToPage="1"/>
  </sheetPr>
  <dimension ref="A1:J66"/>
  <sheetViews>
    <sheetView showGridLines="0" topLeftCell="B1" workbookViewId="0">
      <selection activeCell="D13" sqref="D13"/>
    </sheetView>
  </sheetViews>
  <sheetFormatPr defaultColWidth="8.7265625" defaultRowHeight="12.5"/>
  <cols>
    <col min="1" max="1" width="8.7265625" style="334" hidden="1" customWidth="1"/>
    <col min="2" max="2" width="20.54296875" style="335" customWidth="1"/>
    <col min="3" max="4" width="26.54296875" style="335" customWidth="1"/>
    <col min="5" max="5" width="17.54296875" style="335" customWidth="1"/>
    <col min="6" max="6" width="44.54296875" style="335" customWidth="1"/>
    <col min="7" max="7" width="19.26953125" style="335" bestFit="1" customWidth="1"/>
    <col min="8" max="16384" width="8.7265625" style="334"/>
  </cols>
  <sheetData>
    <row r="1" spans="1:10" ht="23">
      <c r="A1" s="351"/>
      <c r="B1" s="341">
        <f>'Project Information'!D8</f>
        <v>0</v>
      </c>
      <c r="C1" s="342"/>
      <c r="D1" s="342"/>
      <c r="E1" s="342"/>
      <c r="F1" s="342"/>
      <c r="G1" s="343"/>
      <c r="H1" s="336"/>
      <c r="I1" s="336"/>
      <c r="J1" s="336"/>
    </row>
    <row r="2" spans="1:10" ht="25">
      <c r="A2" s="351"/>
      <c r="B2" s="344" t="s">
        <v>1434</v>
      </c>
      <c r="C2" s="345"/>
      <c r="D2" s="345"/>
      <c r="E2" s="345"/>
      <c r="F2" s="346"/>
      <c r="G2" s="347"/>
      <c r="H2" s="336"/>
      <c r="I2" s="336"/>
      <c r="J2" s="336"/>
    </row>
    <row r="3" spans="1:10" ht="28" customHeight="1">
      <c r="A3" s="351"/>
      <c r="B3" s="623" t="s">
        <v>1439</v>
      </c>
      <c r="C3" s="624"/>
      <c r="D3" s="624"/>
      <c r="E3" s="624"/>
      <c r="F3" s="624"/>
      <c r="G3" s="625"/>
      <c r="H3" s="336"/>
      <c r="I3" s="336"/>
      <c r="J3" s="336"/>
    </row>
    <row r="4" spans="1:10" ht="13" customHeight="1">
      <c r="A4" s="351"/>
      <c r="B4" s="348" t="s">
        <v>1245</v>
      </c>
      <c r="C4" s="349"/>
      <c r="D4" s="349"/>
      <c r="E4" s="349"/>
      <c r="F4" s="349"/>
      <c r="G4" s="347"/>
      <c r="H4" s="336"/>
      <c r="I4" s="336"/>
      <c r="J4" s="336"/>
    </row>
    <row r="5" spans="1:10">
      <c r="A5" s="351"/>
      <c r="B5" s="348"/>
      <c r="C5" s="349"/>
      <c r="D5" s="349"/>
      <c r="E5" s="349"/>
      <c r="F5" s="349"/>
      <c r="G5" s="347"/>
      <c r="H5" s="336"/>
      <c r="I5" s="336"/>
      <c r="J5" s="336"/>
    </row>
    <row r="6" spans="1:10" ht="51" customHeight="1">
      <c r="A6" s="351">
        <f>MAX(A8:A57)</f>
        <v>0</v>
      </c>
      <c r="B6" s="350" t="s">
        <v>1246</v>
      </c>
      <c r="C6" s="350" t="s">
        <v>1247</v>
      </c>
      <c r="D6" s="350" t="s">
        <v>1248</v>
      </c>
      <c r="E6" s="350" t="s">
        <v>1249</v>
      </c>
      <c r="F6" s="350" t="s">
        <v>1435</v>
      </c>
      <c r="G6" s="350" t="s">
        <v>1436</v>
      </c>
      <c r="H6" s="336"/>
      <c r="I6" s="336"/>
      <c r="J6" s="336"/>
    </row>
    <row r="7" spans="1:10" ht="15" customHeight="1">
      <c r="A7" s="351"/>
      <c r="B7" s="339" t="s">
        <v>1438</v>
      </c>
      <c r="C7" s="339" t="s">
        <v>1442</v>
      </c>
      <c r="D7" s="339" t="s">
        <v>1250</v>
      </c>
      <c r="E7" s="339">
        <v>25</v>
      </c>
      <c r="F7" s="339" t="s">
        <v>1298</v>
      </c>
      <c r="G7" s="339" t="s">
        <v>1437</v>
      </c>
      <c r="H7" s="336"/>
      <c r="I7" s="336"/>
      <c r="J7" s="336"/>
    </row>
    <row r="8" spans="1:10" ht="15" customHeight="1">
      <c r="A8" s="351">
        <f>--SUBTOTAL(3,B$8:B8)</f>
        <v>0</v>
      </c>
      <c r="B8" s="340"/>
      <c r="C8" s="340"/>
      <c r="D8" s="340"/>
      <c r="E8" s="340"/>
      <c r="F8" s="340"/>
      <c r="G8" s="340"/>
      <c r="H8" s="336"/>
      <c r="I8" s="336"/>
      <c r="J8" s="336"/>
    </row>
    <row r="9" spans="1:10" ht="15" customHeight="1">
      <c r="A9" s="351">
        <f>--SUBTOTAL(3,B$8:B9)</f>
        <v>0</v>
      </c>
      <c r="B9" s="340"/>
      <c r="C9" s="340"/>
      <c r="D9" s="340"/>
      <c r="E9" s="340"/>
      <c r="F9" s="340"/>
      <c r="G9" s="340"/>
      <c r="H9" s="336"/>
      <c r="I9" s="336"/>
      <c r="J9" s="336"/>
    </row>
    <row r="10" spans="1:10" ht="15" customHeight="1">
      <c r="A10" s="351">
        <f>--SUBTOTAL(3,B$8:B10)</f>
        <v>0</v>
      </c>
      <c r="B10" s="340"/>
      <c r="C10" s="340"/>
      <c r="D10" s="340"/>
      <c r="E10" s="340"/>
      <c r="F10" s="340"/>
      <c r="G10" s="340"/>
      <c r="H10" s="336"/>
      <c r="I10" s="336"/>
      <c r="J10" s="336"/>
    </row>
    <row r="11" spans="1:10" ht="15" customHeight="1">
      <c r="A11" s="351">
        <f>--SUBTOTAL(3,B$8:B11)</f>
        <v>0</v>
      </c>
      <c r="B11" s="340"/>
      <c r="C11" s="340"/>
      <c r="D11" s="340"/>
      <c r="E11" s="340"/>
      <c r="F11" s="340"/>
      <c r="G11" s="340"/>
      <c r="H11" s="336"/>
      <c r="I11" s="336"/>
      <c r="J11" s="336"/>
    </row>
    <row r="12" spans="1:10" ht="15" customHeight="1">
      <c r="A12" s="351">
        <f>--SUBTOTAL(3,B$8:B12)</f>
        <v>0</v>
      </c>
      <c r="B12" s="340"/>
      <c r="C12" s="340"/>
      <c r="D12" s="340"/>
      <c r="E12" s="340"/>
      <c r="F12" s="340"/>
      <c r="G12" s="340"/>
      <c r="H12" s="336"/>
      <c r="I12" s="336"/>
      <c r="J12" s="336"/>
    </row>
    <row r="13" spans="1:10" ht="15" customHeight="1">
      <c r="A13" s="351">
        <f>--SUBTOTAL(3,B$8:B13)</f>
        <v>0</v>
      </c>
      <c r="B13" s="340"/>
      <c r="C13" s="340"/>
      <c r="D13" s="340"/>
      <c r="E13" s="340"/>
      <c r="F13" s="340"/>
      <c r="G13" s="340"/>
      <c r="H13" s="336"/>
      <c r="I13" s="336"/>
      <c r="J13" s="336"/>
    </row>
    <row r="14" spans="1:10" ht="15" customHeight="1">
      <c r="A14" s="351">
        <f>--SUBTOTAL(3,B$8:B14)</f>
        <v>0</v>
      </c>
      <c r="B14" s="340"/>
      <c r="C14" s="340"/>
      <c r="D14" s="340"/>
      <c r="E14" s="340"/>
      <c r="F14" s="340"/>
      <c r="G14" s="340"/>
      <c r="H14" s="336"/>
      <c r="I14" s="336"/>
      <c r="J14" s="336"/>
    </row>
    <row r="15" spans="1:10" ht="15" customHeight="1">
      <c r="A15" s="351">
        <f>--SUBTOTAL(3,B$8:B15)</f>
        <v>0</v>
      </c>
      <c r="B15" s="340"/>
      <c r="C15" s="340"/>
      <c r="D15" s="340"/>
      <c r="E15" s="340"/>
      <c r="F15" s="340"/>
      <c r="G15" s="340"/>
      <c r="H15" s="336"/>
      <c r="I15" s="336"/>
      <c r="J15" s="336"/>
    </row>
    <row r="16" spans="1:10" ht="15" customHeight="1">
      <c r="A16" s="351">
        <f>--SUBTOTAL(3,B$8:B16)</f>
        <v>0</v>
      </c>
      <c r="B16" s="340"/>
      <c r="C16" s="340"/>
      <c r="D16" s="340"/>
      <c r="E16" s="340"/>
      <c r="F16" s="340"/>
      <c r="G16" s="340"/>
      <c r="H16" s="336"/>
      <c r="I16" s="336"/>
      <c r="J16" s="336"/>
    </row>
    <row r="17" spans="1:10" ht="15" customHeight="1">
      <c r="A17" s="351">
        <f>--SUBTOTAL(3,B$8:B17)</f>
        <v>0</v>
      </c>
      <c r="B17" s="340"/>
      <c r="C17" s="340"/>
      <c r="D17" s="340"/>
      <c r="E17" s="340"/>
      <c r="F17" s="340"/>
      <c r="G17" s="340"/>
      <c r="H17" s="336"/>
      <c r="I17" s="336"/>
      <c r="J17" s="336"/>
    </row>
    <row r="18" spans="1:10" ht="15" customHeight="1">
      <c r="A18" s="351">
        <f>--SUBTOTAL(3,B$8:B18)</f>
        <v>0</v>
      </c>
      <c r="B18" s="340"/>
      <c r="C18" s="340"/>
      <c r="D18" s="340"/>
      <c r="E18" s="340"/>
      <c r="F18" s="340"/>
      <c r="G18" s="340"/>
      <c r="H18" s="336"/>
      <c r="I18" s="336"/>
      <c r="J18" s="336"/>
    </row>
    <row r="19" spans="1:10" ht="15" customHeight="1">
      <c r="A19" s="351">
        <f>--SUBTOTAL(3,B$8:B19)</f>
        <v>0</v>
      </c>
      <c r="B19" s="340"/>
      <c r="C19" s="340"/>
      <c r="D19" s="340"/>
      <c r="E19" s="340"/>
      <c r="F19" s="340"/>
      <c r="G19" s="340"/>
      <c r="H19" s="336"/>
      <c r="I19" s="336"/>
      <c r="J19" s="336"/>
    </row>
    <row r="20" spans="1:10" ht="15" customHeight="1">
      <c r="A20" s="351">
        <f>--SUBTOTAL(3,B$8:B20)</f>
        <v>0</v>
      </c>
      <c r="B20" s="340"/>
      <c r="C20" s="340"/>
      <c r="D20" s="340"/>
      <c r="E20" s="340"/>
      <c r="F20" s="340"/>
      <c r="G20" s="340"/>
      <c r="H20" s="336"/>
      <c r="I20" s="336"/>
      <c r="J20" s="336"/>
    </row>
    <row r="21" spans="1:10" ht="15" customHeight="1">
      <c r="A21" s="351">
        <f>--SUBTOTAL(3,B$8:B21)</f>
        <v>0</v>
      </c>
      <c r="B21" s="340"/>
      <c r="C21" s="340"/>
      <c r="D21" s="340"/>
      <c r="E21" s="340"/>
      <c r="F21" s="340"/>
      <c r="G21" s="340"/>
      <c r="H21" s="336"/>
      <c r="I21" s="336"/>
      <c r="J21" s="336"/>
    </row>
    <row r="22" spans="1:10" ht="15" customHeight="1">
      <c r="A22" s="351">
        <f>--SUBTOTAL(3,B$8:B22)</f>
        <v>0</v>
      </c>
      <c r="B22" s="340"/>
      <c r="C22" s="340"/>
      <c r="D22" s="340"/>
      <c r="E22" s="340"/>
      <c r="F22" s="340"/>
      <c r="G22" s="340"/>
      <c r="H22" s="336"/>
      <c r="I22" s="336"/>
      <c r="J22" s="336"/>
    </row>
    <row r="23" spans="1:10" ht="15" customHeight="1">
      <c r="A23" s="351">
        <f>--SUBTOTAL(3,B$8:B23)</f>
        <v>0</v>
      </c>
      <c r="B23" s="340"/>
      <c r="C23" s="340"/>
      <c r="D23" s="340"/>
      <c r="E23" s="340"/>
      <c r="F23" s="340"/>
      <c r="G23" s="340"/>
      <c r="H23" s="336"/>
      <c r="I23" s="336"/>
      <c r="J23" s="336"/>
    </row>
    <row r="24" spans="1:10" ht="15" customHeight="1">
      <c r="A24" s="351">
        <f>--SUBTOTAL(3,B$8:B24)</f>
        <v>0</v>
      </c>
      <c r="B24" s="340"/>
      <c r="C24" s="340"/>
      <c r="D24" s="340"/>
      <c r="E24" s="340"/>
      <c r="F24" s="340"/>
      <c r="G24" s="340"/>
      <c r="H24" s="336"/>
      <c r="I24" s="336"/>
      <c r="J24" s="336"/>
    </row>
    <row r="25" spans="1:10" ht="15" customHeight="1">
      <c r="A25" s="351">
        <f>--SUBTOTAL(3,B$8:B25)</f>
        <v>0</v>
      </c>
      <c r="B25" s="340"/>
      <c r="C25" s="340"/>
      <c r="D25" s="340"/>
      <c r="E25" s="340"/>
      <c r="F25" s="340"/>
      <c r="G25" s="340"/>
      <c r="H25" s="336"/>
      <c r="I25" s="336"/>
      <c r="J25" s="336"/>
    </row>
    <row r="26" spans="1:10" ht="15" customHeight="1">
      <c r="A26" s="351">
        <f>--SUBTOTAL(3,B$8:B26)</f>
        <v>0</v>
      </c>
      <c r="B26" s="340"/>
      <c r="C26" s="340"/>
      <c r="D26" s="340"/>
      <c r="E26" s="340"/>
      <c r="F26" s="340"/>
      <c r="G26" s="340"/>
      <c r="H26" s="336"/>
      <c r="I26" s="336"/>
      <c r="J26" s="336"/>
    </row>
    <row r="27" spans="1:10" ht="15" customHeight="1">
      <c r="A27" s="351">
        <f>--SUBTOTAL(3,B$8:B27)</f>
        <v>0</v>
      </c>
      <c r="B27" s="340"/>
      <c r="C27" s="340"/>
      <c r="D27" s="340"/>
      <c r="E27" s="340"/>
      <c r="F27" s="340"/>
      <c r="G27" s="340"/>
      <c r="H27" s="336"/>
      <c r="I27" s="336"/>
      <c r="J27" s="336"/>
    </row>
    <row r="28" spans="1:10" ht="15" customHeight="1">
      <c r="A28" s="351">
        <f>--SUBTOTAL(3,B$8:B28)</f>
        <v>0</v>
      </c>
      <c r="B28" s="340"/>
      <c r="C28" s="340"/>
      <c r="D28" s="340"/>
      <c r="E28" s="340"/>
      <c r="F28" s="340"/>
      <c r="G28" s="340"/>
      <c r="H28" s="336"/>
      <c r="I28" s="336"/>
      <c r="J28" s="336"/>
    </row>
    <row r="29" spans="1:10" ht="15" customHeight="1">
      <c r="A29" s="351">
        <f>--SUBTOTAL(3,B$8:B29)</f>
        <v>0</v>
      </c>
      <c r="B29" s="340"/>
      <c r="C29" s="340"/>
      <c r="D29" s="340"/>
      <c r="E29" s="340"/>
      <c r="F29" s="340"/>
      <c r="G29" s="340"/>
      <c r="H29" s="336"/>
      <c r="I29" s="336"/>
      <c r="J29" s="336"/>
    </row>
    <row r="30" spans="1:10" ht="15" customHeight="1">
      <c r="A30" s="351">
        <f>--SUBTOTAL(3,B$8:B30)</f>
        <v>0</v>
      </c>
      <c r="B30" s="340"/>
      <c r="C30" s="340"/>
      <c r="D30" s="340"/>
      <c r="E30" s="340"/>
      <c r="F30" s="340"/>
      <c r="G30" s="340"/>
      <c r="H30" s="336"/>
      <c r="I30" s="336"/>
      <c r="J30" s="336"/>
    </row>
    <row r="31" spans="1:10" ht="15" customHeight="1">
      <c r="A31" s="351">
        <f>--SUBTOTAL(3,B$8:B31)</f>
        <v>0</v>
      </c>
      <c r="B31" s="340"/>
      <c r="C31" s="340"/>
      <c r="D31" s="340"/>
      <c r="E31" s="340"/>
      <c r="F31" s="340"/>
      <c r="G31" s="340"/>
      <c r="H31" s="336"/>
      <c r="I31" s="336"/>
      <c r="J31" s="336"/>
    </row>
    <row r="32" spans="1:10" ht="15" customHeight="1">
      <c r="A32" s="351">
        <f>--SUBTOTAL(3,B$8:B32)</f>
        <v>0</v>
      </c>
      <c r="B32" s="340"/>
      <c r="C32" s="340"/>
      <c r="D32" s="340"/>
      <c r="E32" s="340"/>
      <c r="F32" s="340"/>
      <c r="G32" s="340"/>
      <c r="H32" s="336"/>
      <c r="I32" s="336"/>
      <c r="J32" s="336"/>
    </row>
    <row r="33" spans="1:10" ht="15" customHeight="1">
      <c r="A33" s="351">
        <f>--SUBTOTAL(3,B$8:B33)</f>
        <v>0</v>
      </c>
      <c r="B33" s="340"/>
      <c r="C33" s="340"/>
      <c r="D33" s="340"/>
      <c r="E33" s="340"/>
      <c r="F33" s="340"/>
      <c r="G33" s="340"/>
      <c r="H33" s="336"/>
      <c r="I33" s="336"/>
      <c r="J33" s="336"/>
    </row>
    <row r="34" spans="1:10" ht="15" customHeight="1">
      <c r="A34" s="351">
        <f>--SUBTOTAL(3,B$8:B34)</f>
        <v>0</v>
      </c>
      <c r="B34" s="340"/>
      <c r="C34" s="340"/>
      <c r="D34" s="340"/>
      <c r="E34" s="340"/>
      <c r="F34" s="340"/>
      <c r="G34" s="340"/>
      <c r="H34" s="336"/>
      <c r="I34" s="336"/>
      <c r="J34" s="336"/>
    </row>
    <row r="35" spans="1:10" ht="15" customHeight="1">
      <c r="A35" s="351">
        <f>--SUBTOTAL(3,B$8:B35)</f>
        <v>0</v>
      </c>
      <c r="B35" s="340"/>
      <c r="C35" s="340"/>
      <c r="D35" s="340"/>
      <c r="E35" s="340"/>
      <c r="F35" s="340"/>
      <c r="G35" s="340"/>
      <c r="H35" s="336"/>
      <c r="I35" s="336"/>
      <c r="J35" s="336"/>
    </row>
    <row r="36" spans="1:10" ht="15" customHeight="1">
      <c r="A36" s="351">
        <f>--SUBTOTAL(3,B$8:B36)</f>
        <v>0</v>
      </c>
      <c r="B36" s="340"/>
      <c r="C36" s="340"/>
      <c r="D36" s="340"/>
      <c r="E36" s="340"/>
      <c r="F36" s="340"/>
      <c r="G36" s="340"/>
      <c r="H36" s="336"/>
      <c r="I36" s="336"/>
      <c r="J36" s="336"/>
    </row>
    <row r="37" spans="1:10" ht="15" customHeight="1">
      <c r="A37" s="351">
        <f>--SUBTOTAL(3,B$8:B37)</f>
        <v>0</v>
      </c>
      <c r="B37" s="340"/>
      <c r="C37" s="340"/>
      <c r="D37" s="340"/>
      <c r="E37" s="340"/>
      <c r="F37" s="340"/>
      <c r="G37" s="340"/>
      <c r="H37" s="336"/>
      <c r="I37" s="336"/>
      <c r="J37" s="336"/>
    </row>
    <row r="38" spans="1:10" ht="15" customHeight="1">
      <c r="A38" s="351">
        <f>--SUBTOTAL(3,B$8:B38)</f>
        <v>0</v>
      </c>
      <c r="B38" s="340"/>
      <c r="C38" s="340"/>
      <c r="D38" s="340"/>
      <c r="E38" s="340"/>
      <c r="F38" s="340"/>
      <c r="G38" s="340"/>
      <c r="H38" s="336"/>
      <c r="I38" s="336"/>
      <c r="J38" s="336"/>
    </row>
    <row r="39" spans="1:10" ht="15" customHeight="1">
      <c r="A39" s="351">
        <f>--SUBTOTAL(3,B$8:B39)</f>
        <v>0</v>
      </c>
      <c r="B39" s="340"/>
      <c r="C39" s="340"/>
      <c r="D39" s="340"/>
      <c r="E39" s="340"/>
      <c r="F39" s="340"/>
      <c r="G39" s="340"/>
      <c r="H39" s="336"/>
      <c r="I39" s="336"/>
      <c r="J39" s="336"/>
    </row>
    <row r="40" spans="1:10" ht="15" customHeight="1">
      <c r="A40" s="351">
        <f>--SUBTOTAL(3,B$8:B40)</f>
        <v>0</v>
      </c>
      <c r="B40" s="340"/>
      <c r="C40" s="340"/>
      <c r="D40" s="340"/>
      <c r="E40" s="340"/>
      <c r="F40" s="340"/>
      <c r="G40" s="340"/>
      <c r="H40" s="336"/>
      <c r="I40" s="336"/>
      <c r="J40" s="336"/>
    </row>
    <row r="41" spans="1:10" ht="15" customHeight="1">
      <c r="A41" s="351">
        <f>--SUBTOTAL(3,B$8:B41)</f>
        <v>0</v>
      </c>
      <c r="B41" s="340"/>
      <c r="C41" s="340"/>
      <c r="D41" s="340"/>
      <c r="E41" s="340"/>
      <c r="F41" s="340"/>
      <c r="G41" s="340"/>
      <c r="H41" s="336"/>
      <c r="I41" s="336"/>
      <c r="J41" s="336"/>
    </row>
    <row r="42" spans="1:10" ht="15" customHeight="1">
      <c r="A42" s="351">
        <f>--SUBTOTAL(3,B$8:B42)</f>
        <v>0</v>
      </c>
      <c r="B42" s="340"/>
      <c r="C42" s="340"/>
      <c r="D42" s="340"/>
      <c r="E42" s="340"/>
      <c r="F42" s="340"/>
      <c r="G42" s="340"/>
      <c r="H42" s="336"/>
      <c r="I42" s="336"/>
      <c r="J42" s="336"/>
    </row>
    <row r="43" spans="1:10" ht="15" customHeight="1">
      <c r="A43" s="351">
        <f>--SUBTOTAL(3,B$8:B43)</f>
        <v>0</v>
      </c>
      <c r="B43" s="340"/>
      <c r="C43" s="340"/>
      <c r="D43" s="340"/>
      <c r="E43" s="340"/>
      <c r="F43" s="340"/>
      <c r="G43" s="340"/>
      <c r="H43" s="336"/>
      <c r="I43" s="336"/>
      <c r="J43" s="336"/>
    </row>
    <row r="44" spans="1:10" ht="15" customHeight="1">
      <c r="A44" s="351">
        <f>--SUBTOTAL(3,B$8:B44)</f>
        <v>0</v>
      </c>
      <c r="B44" s="340"/>
      <c r="C44" s="340"/>
      <c r="D44" s="340"/>
      <c r="E44" s="340"/>
      <c r="F44" s="340"/>
      <c r="G44" s="340"/>
      <c r="H44" s="336"/>
      <c r="I44" s="336"/>
      <c r="J44" s="336"/>
    </row>
    <row r="45" spans="1:10" ht="15" customHeight="1">
      <c r="A45" s="351">
        <f>--SUBTOTAL(3,B$8:B45)</f>
        <v>0</v>
      </c>
      <c r="B45" s="340"/>
      <c r="C45" s="340"/>
      <c r="D45" s="340"/>
      <c r="E45" s="340"/>
      <c r="F45" s="340"/>
      <c r="G45" s="340"/>
      <c r="H45" s="336"/>
      <c r="I45" s="336"/>
      <c r="J45" s="336"/>
    </row>
    <row r="46" spans="1:10" ht="15" customHeight="1">
      <c r="A46" s="351">
        <f>--SUBTOTAL(3,B$8:B46)</f>
        <v>0</v>
      </c>
      <c r="B46" s="340"/>
      <c r="C46" s="340"/>
      <c r="D46" s="340"/>
      <c r="E46" s="340"/>
      <c r="F46" s="340"/>
      <c r="G46" s="340"/>
      <c r="H46" s="336"/>
      <c r="I46" s="336"/>
      <c r="J46" s="336"/>
    </row>
    <row r="47" spans="1:10" ht="15" customHeight="1">
      <c r="A47" s="351">
        <f>--SUBTOTAL(3,B$8:B47)</f>
        <v>0</v>
      </c>
      <c r="B47" s="340"/>
      <c r="C47" s="340"/>
      <c r="D47" s="340"/>
      <c r="E47" s="340"/>
      <c r="F47" s="340"/>
      <c r="G47" s="340"/>
      <c r="H47" s="336"/>
      <c r="I47" s="336"/>
      <c r="J47" s="336"/>
    </row>
    <row r="48" spans="1:10" ht="15" customHeight="1">
      <c r="A48" s="351">
        <f>--SUBTOTAL(3,B$8:B48)</f>
        <v>0</v>
      </c>
      <c r="B48" s="340"/>
      <c r="C48" s="340"/>
      <c r="D48" s="340"/>
      <c r="E48" s="340"/>
      <c r="F48" s="340"/>
      <c r="G48" s="340"/>
      <c r="H48" s="336"/>
      <c r="I48" s="336"/>
      <c r="J48" s="336"/>
    </row>
    <row r="49" spans="1:10" ht="15" customHeight="1">
      <c r="A49" s="351">
        <f>--SUBTOTAL(3,B$8:B49)</f>
        <v>0</v>
      </c>
      <c r="B49" s="340"/>
      <c r="C49" s="340"/>
      <c r="D49" s="340"/>
      <c r="E49" s="340"/>
      <c r="F49" s="340"/>
      <c r="G49" s="340"/>
      <c r="H49" s="336"/>
      <c r="I49" s="336"/>
      <c r="J49" s="336"/>
    </row>
    <row r="50" spans="1:10" ht="15" customHeight="1">
      <c r="A50" s="351">
        <f>--SUBTOTAL(3,B$8:B50)</f>
        <v>0</v>
      </c>
      <c r="B50" s="340"/>
      <c r="C50" s="340"/>
      <c r="D50" s="340"/>
      <c r="E50" s="340"/>
      <c r="F50" s="340"/>
      <c r="G50" s="340"/>
      <c r="H50" s="336"/>
      <c r="I50" s="336"/>
      <c r="J50" s="336"/>
    </row>
    <row r="51" spans="1:10" ht="15" customHeight="1">
      <c r="A51" s="351">
        <f>--SUBTOTAL(3,B$8:B51)</f>
        <v>0</v>
      </c>
      <c r="B51" s="340"/>
      <c r="C51" s="340"/>
      <c r="D51" s="340"/>
      <c r="E51" s="340"/>
      <c r="F51" s="340"/>
      <c r="G51" s="340"/>
      <c r="H51" s="336"/>
      <c r="I51" s="336"/>
      <c r="J51" s="336"/>
    </row>
    <row r="52" spans="1:10" ht="15" customHeight="1">
      <c r="A52" s="351">
        <f>--SUBTOTAL(3,B$8:B52)</f>
        <v>0</v>
      </c>
      <c r="B52" s="340"/>
      <c r="C52" s="340"/>
      <c r="D52" s="340"/>
      <c r="E52" s="340"/>
      <c r="F52" s="340"/>
      <c r="G52" s="340"/>
      <c r="H52" s="336"/>
      <c r="I52" s="336"/>
      <c r="J52" s="336"/>
    </row>
    <row r="53" spans="1:10" ht="15" customHeight="1">
      <c r="A53" s="351">
        <f>--SUBTOTAL(3,B$8:B53)</f>
        <v>0</v>
      </c>
      <c r="B53" s="340"/>
      <c r="C53" s="340"/>
      <c r="D53" s="340"/>
      <c r="E53" s="340"/>
      <c r="F53" s="340"/>
      <c r="G53" s="340"/>
      <c r="H53" s="336"/>
      <c r="I53" s="336"/>
      <c r="J53" s="336"/>
    </row>
    <row r="54" spans="1:10" ht="15" customHeight="1">
      <c r="A54" s="351">
        <f>--SUBTOTAL(3,B$8:B54)</f>
        <v>0</v>
      </c>
      <c r="B54" s="340"/>
      <c r="C54" s="340"/>
      <c r="D54" s="340"/>
      <c r="E54" s="340"/>
      <c r="F54" s="340"/>
      <c r="G54" s="340"/>
      <c r="H54" s="336"/>
      <c r="I54" s="336"/>
      <c r="J54" s="336"/>
    </row>
    <row r="55" spans="1:10" ht="15" customHeight="1">
      <c r="A55" s="351">
        <f>--SUBTOTAL(3,B$8:B55)</f>
        <v>0</v>
      </c>
      <c r="B55" s="340"/>
      <c r="C55" s="340"/>
      <c r="D55" s="340"/>
      <c r="E55" s="340"/>
      <c r="F55" s="340"/>
      <c r="G55" s="340"/>
      <c r="H55" s="336"/>
      <c r="I55" s="336"/>
      <c r="J55" s="336"/>
    </row>
    <row r="56" spans="1:10" ht="15" customHeight="1">
      <c r="A56" s="351">
        <f>--SUBTOTAL(3,B$8:B56)</f>
        <v>0</v>
      </c>
      <c r="B56" s="340"/>
      <c r="C56" s="340"/>
      <c r="D56" s="340"/>
      <c r="E56" s="340"/>
      <c r="F56" s="340"/>
      <c r="G56" s="340"/>
      <c r="H56" s="336"/>
      <c r="I56" s="336"/>
      <c r="J56" s="336"/>
    </row>
    <row r="57" spans="1:10">
      <c r="A57" s="351">
        <f>--SUBTOTAL(3,B$8:B57)</f>
        <v>0</v>
      </c>
      <c r="B57" s="340"/>
      <c r="C57" s="340"/>
      <c r="D57" s="340"/>
      <c r="E57" s="340"/>
      <c r="F57" s="340"/>
      <c r="G57" s="340"/>
      <c r="H57" s="336"/>
      <c r="I57" s="336"/>
      <c r="J57" s="336"/>
    </row>
    <row r="58" spans="1:10">
      <c r="A58" s="351"/>
      <c r="B58" s="337"/>
      <c r="C58" s="338"/>
      <c r="D58" s="337"/>
      <c r="E58" s="337"/>
      <c r="F58" s="337"/>
      <c r="G58" s="337"/>
      <c r="H58" s="336"/>
      <c r="I58" s="336"/>
      <c r="J58" s="336"/>
    </row>
    <row r="59" spans="1:10">
      <c r="A59" s="351"/>
      <c r="B59" s="337"/>
      <c r="C59" s="337"/>
      <c r="D59" s="337"/>
      <c r="E59" s="337"/>
      <c r="F59" s="337"/>
      <c r="G59" s="337"/>
      <c r="H59" s="336"/>
      <c r="I59" s="336"/>
      <c r="J59" s="336"/>
    </row>
    <row r="60" spans="1:10">
      <c r="A60" s="351"/>
      <c r="B60" s="337"/>
      <c r="C60" s="337"/>
      <c r="D60" s="337"/>
      <c r="E60" s="337"/>
      <c r="F60" s="337"/>
      <c r="G60" s="337"/>
      <c r="H60" s="336"/>
      <c r="I60" s="336"/>
      <c r="J60" s="336"/>
    </row>
    <row r="61" spans="1:10">
      <c r="A61" s="351"/>
      <c r="B61" s="337"/>
      <c r="C61" s="337"/>
      <c r="D61" s="337"/>
      <c r="E61" s="337"/>
      <c r="F61" s="337"/>
      <c r="G61" s="337"/>
      <c r="H61" s="336"/>
      <c r="I61" s="336"/>
      <c r="J61" s="336"/>
    </row>
    <row r="62" spans="1:10">
      <c r="A62" s="351"/>
      <c r="B62" s="337"/>
      <c r="C62" s="337"/>
      <c r="D62" s="337"/>
      <c r="E62" s="337"/>
      <c r="F62" s="337"/>
      <c r="G62" s="337"/>
      <c r="H62" s="336"/>
      <c r="I62" s="336"/>
      <c r="J62" s="336"/>
    </row>
    <row r="63" spans="1:10">
      <c r="A63" s="351"/>
      <c r="B63" s="337"/>
      <c r="C63" s="337"/>
      <c r="D63" s="337"/>
      <c r="E63" s="337"/>
      <c r="F63" s="337"/>
      <c r="G63" s="337"/>
      <c r="H63" s="336"/>
      <c r="I63" s="336"/>
      <c r="J63" s="336"/>
    </row>
    <row r="64" spans="1:10">
      <c r="A64" s="351"/>
      <c r="B64" s="337"/>
      <c r="C64" s="337"/>
      <c r="D64" s="337"/>
      <c r="E64" s="337"/>
      <c r="F64" s="337"/>
      <c r="G64" s="337"/>
      <c r="H64" s="336"/>
      <c r="I64" s="336"/>
      <c r="J64" s="336"/>
    </row>
    <row r="65" spans="1:10">
      <c r="A65" s="351"/>
      <c r="B65" s="337"/>
      <c r="C65" s="337"/>
      <c r="D65" s="337"/>
      <c r="E65" s="337"/>
      <c r="F65" s="337"/>
      <c r="G65" s="337"/>
      <c r="H65" s="336"/>
      <c r="I65" s="336"/>
      <c r="J65" s="336"/>
    </row>
    <row r="66" spans="1:10">
      <c r="A66" s="351"/>
      <c r="B66" s="337"/>
      <c r="C66" s="337"/>
      <c r="D66" s="337"/>
      <c r="E66" s="337"/>
      <c r="F66" s="337"/>
      <c r="G66" s="337"/>
      <c r="H66" s="336"/>
      <c r="I66" s="336"/>
      <c r="J66" s="336"/>
    </row>
  </sheetData>
  <sheetProtection algorithmName="SHA-512" hashValue="AjMEWUrVFbZUhqIQHpt1IWu2FX7LVvquh9jJ3Q9710xo+lRegY0tvcWM4Jtk9JXTPSdnLgzlbLDvkeW4IeHStw==" saltValue="yvfs9XULkzMFn96EzK0IZA==" spinCount="100000" sheet="1" formatCells="0" formatColumns="0" formatRows="0" sort="0" autoFilter="0"/>
  <mergeCells count="1">
    <mergeCell ref="B3:G3"/>
  </mergeCells>
  <dataValidations count="1">
    <dataValidation type="list" allowBlank="1" showInputMessage="1" showErrorMessage="1" sqref="F7:F57" xr:uid="{D75B97C8-7FCB-487F-BCF2-E5E8EC8617A4}">
      <formula1>"DLC, Energy Star, N/A"</formula1>
    </dataValidation>
  </dataValidations>
  <printOptions horizontalCentered="1"/>
  <pageMargins left="0.25" right="0.25" top="1" bottom="0.75" header="0.3" footer="0.3"/>
  <pageSetup scale="57" fitToHeight="0" orientation="portrait" r:id="rId1"/>
  <headerFooter>
    <oddHeader>&amp;R&amp;G</oddHeader>
    <oddFooter xml:space="preserve">&amp;LIlluminating Excellence Application&amp;Cwww.ngrid.com/unybiz&amp;R  &amp;D   </oddFooter>
  </headerFooter>
  <legacyDrawingHF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K74"/>
  <sheetViews>
    <sheetView showGridLines="0" zoomScaleNormal="100" workbookViewId="0">
      <selection activeCell="A46" sqref="A46:K46"/>
    </sheetView>
  </sheetViews>
  <sheetFormatPr defaultRowHeight="12.5"/>
  <cols>
    <col min="11" max="11" width="12.54296875" customWidth="1"/>
  </cols>
  <sheetData>
    <row r="1" spans="1:11" ht="24" customHeight="1">
      <c r="A1" s="99"/>
      <c r="B1" s="99"/>
      <c r="C1" s="99"/>
      <c r="D1" s="99"/>
      <c r="E1" s="99"/>
      <c r="F1" s="99"/>
      <c r="G1" s="99"/>
      <c r="H1" s="99"/>
      <c r="I1" s="99"/>
      <c r="J1" s="99"/>
      <c r="K1" s="99"/>
    </row>
    <row r="2" spans="1:11" ht="17.5">
      <c r="A2" s="102" t="str">
        <f>'App &amp; Instructions'!A2</f>
        <v>Illuminating Excellence</v>
      </c>
      <c r="B2" s="101"/>
      <c r="C2" s="101"/>
      <c r="D2" s="101"/>
      <c r="E2" s="101"/>
      <c r="F2" s="101"/>
      <c r="G2" s="101"/>
      <c r="H2" s="101"/>
      <c r="I2" s="99"/>
      <c r="J2" s="99"/>
      <c r="K2" s="99"/>
    </row>
    <row r="3" spans="1:11" ht="23">
      <c r="A3" s="100" t="str">
        <f>'App &amp; Instructions'!A3</f>
        <v>C&amp;I New Construction &amp; Major Renovation Lighting Application</v>
      </c>
      <c r="B3" s="101"/>
      <c r="C3" s="101"/>
      <c r="D3" s="101"/>
      <c r="E3" s="101"/>
      <c r="F3" s="101"/>
      <c r="G3" s="101"/>
      <c r="H3" s="101"/>
      <c r="I3" s="99"/>
      <c r="J3" s="99"/>
      <c r="K3" s="99"/>
    </row>
    <row r="4" spans="1:11" ht="18" customHeight="1">
      <c r="A4" s="99"/>
      <c r="B4" s="99"/>
      <c r="C4" s="99"/>
      <c r="D4" s="99"/>
      <c r="E4" s="99"/>
      <c r="F4" s="99"/>
      <c r="G4" s="99"/>
      <c r="H4" s="99"/>
      <c r="I4" s="99"/>
      <c r="J4" s="99"/>
      <c r="K4" s="99"/>
    </row>
    <row r="5" spans="1:11" ht="8.15" customHeight="1"/>
    <row r="6" spans="1:11" s="235" customFormat="1">
      <c r="A6" s="88" t="s">
        <v>173</v>
      </c>
      <c r="B6"/>
      <c r="C6"/>
      <c r="D6"/>
      <c r="E6"/>
      <c r="F6"/>
      <c r="G6"/>
      <c r="H6"/>
      <c r="I6"/>
      <c r="J6"/>
      <c r="K6"/>
    </row>
    <row r="7" spans="1:11" s="235" customFormat="1" ht="21.65" customHeight="1">
      <c r="A7" s="626" t="s">
        <v>174</v>
      </c>
      <c r="B7" s="626"/>
      <c r="C7" s="626"/>
      <c r="D7" s="626"/>
      <c r="E7" s="626"/>
      <c r="F7" s="626"/>
      <c r="G7" s="626"/>
      <c r="H7" s="626"/>
      <c r="I7" s="626"/>
      <c r="J7" s="626"/>
      <c r="K7" s="626"/>
    </row>
    <row r="8" spans="1:11" s="235" customFormat="1">
      <c r="A8" s="88" t="s">
        <v>175</v>
      </c>
      <c r="B8"/>
      <c r="C8"/>
      <c r="D8"/>
      <c r="E8"/>
      <c r="F8"/>
      <c r="G8"/>
      <c r="H8"/>
      <c r="I8"/>
      <c r="J8"/>
      <c r="K8"/>
    </row>
    <row r="9" spans="1:11" s="235" customFormat="1" ht="21.65" customHeight="1">
      <c r="A9" s="561" t="s">
        <v>176</v>
      </c>
      <c r="B9" s="561"/>
      <c r="C9" s="561"/>
      <c r="D9" s="561"/>
      <c r="E9" s="561"/>
      <c r="F9" s="561"/>
      <c r="G9" s="561"/>
      <c r="H9" s="561"/>
      <c r="I9" s="561"/>
      <c r="J9" s="561"/>
      <c r="K9" s="561"/>
    </row>
    <row r="10" spans="1:11" s="235" customFormat="1" ht="21.65" customHeight="1">
      <c r="A10" s="561" t="s">
        <v>177</v>
      </c>
      <c r="B10" s="561"/>
      <c r="C10" s="561"/>
      <c r="D10" s="561"/>
      <c r="E10" s="561"/>
      <c r="F10" s="561"/>
      <c r="G10" s="561"/>
      <c r="H10" s="561"/>
      <c r="I10" s="561"/>
      <c r="J10" s="561"/>
      <c r="K10" s="561"/>
    </row>
    <row r="11" spans="1:11" s="235" customFormat="1">
      <c r="A11" s="42" t="s">
        <v>178</v>
      </c>
      <c r="B11"/>
      <c r="C11"/>
      <c r="D11"/>
      <c r="E11"/>
      <c r="F11"/>
      <c r="G11"/>
      <c r="H11"/>
      <c r="I11"/>
      <c r="J11"/>
      <c r="K11"/>
    </row>
    <row r="12" spans="1:11" s="235" customFormat="1" ht="21.65" customHeight="1">
      <c r="A12" s="561" t="s">
        <v>179</v>
      </c>
      <c r="B12" s="561"/>
      <c r="C12" s="561"/>
      <c r="D12" s="561"/>
      <c r="E12" s="561"/>
      <c r="F12" s="561"/>
      <c r="G12" s="561"/>
      <c r="H12" s="561"/>
      <c r="I12" s="561"/>
      <c r="J12" s="561"/>
      <c r="K12" s="561"/>
    </row>
    <row r="13" spans="1:11" s="235" customFormat="1" ht="21.65" customHeight="1">
      <c r="A13" s="561" t="s">
        <v>180</v>
      </c>
      <c r="B13" s="561"/>
      <c r="C13" s="561"/>
      <c r="D13" s="561"/>
      <c r="E13" s="561"/>
      <c r="F13" s="561"/>
      <c r="G13" s="561"/>
      <c r="H13" s="561"/>
      <c r="I13" s="561"/>
      <c r="J13" s="561"/>
      <c r="K13" s="561"/>
    </row>
    <row r="14" spans="1:11" s="235" customFormat="1">
      <c r="A14" s="42" t="s">
        <v>181</v>
      </c>
      <c r="B14"/>
      <c r="C14"/>
      <c r="D14"/>
      <c r="E14"/>
      <c r="F14"/>
      <c r="G14"/>
      <c r="H14"/>
      <c r="I14"/>
      <c r="J14"/>
      <c r="K14"/>
    </row>
    <row r="15" spans="1:11" s="235" customFormat="1" ht="32.15" customHeight="1">
      <c r="A15" s="561" t="s">
        <v>182</v>
      </c>
      <c r="B15" s="561"/>
      <c r="C15" s="561"/>
      <c r="D15" s="561"/>
      <c r="E15" s="561"/>
      <c r="F15" s="561"/>
      <c r="G15" s="561"/>
      <c r="H15" s="561"/>
      <c r="I15" s="561"/>
      <c r="J15" s="561"/>
      <c r="K15" s="561"/>
    </row>
    <row r="16" spans="1:11" s="235" customFormat="1">
      <c r="A16" s="88" t="s">
        <v>183</v>
      </c>
      <c r="B16"/>
      <c r="C16"/>
      <c r="D16"/>
      <c r="E16"/>
      <c r="F16"/>
      <c r="G16"/>
      <c r="H16"/>
      <c r="I16"/>
      <c r="J16"/>
      <c r="K16"/>
    </row>
    <row r="17" spans="1:11" s="235" customFormat="1" ht="62.5" customHeight="1">
      <c r="A17" s="561" t="s">
        <v>184</v>
      </c>
      <c r="B17" s="561"/>
      <c r="C17" s="561"/>
      <c r="D17" s="561"/>
      <c r="E17" s="561"/>
      <c r="F17" s="561"/>
      <c r="G17" s="561"/>
      <c r="H17" s="561"/>
      <c r="I17" s="561"/>
      <c r="J17" s="561"/>
      <c r="K17" s="561"/>
    </row>
    <row r="18" spans="1:11" s="235" customFormat="1" ht="32.15" customHeight="1">
      <c r="A18" s="561" t="s">
        <v>185</v>
      </c>
      <c r="B18" s="561"/>
      <c r="C18" s="561"/>
      <c r="D18" s="561"/>
      <c r="E18" s="561"/>
      <c r="F18" s="561"/>
      <c r="G18" s="561"/>
      <c r="H18" s="561"/>
      <c r="I18" s="561"/>
      <c r="J18" s="561"/>
      <c r="K18" s="561"/>
    </row>
    <row r="19" spans="1:11" s="235" customFormat="1" ht="52" customHeight="1">
      <c r="A19" s="561" t="s">
        <v>186</v>
      </c>
      <c r="B19" s="561"/>
      <c r="C19" s="561"/>
      <c r="D19" s="561"/>
      <c r="E19" s="561"/>
      <c r="F19" s="561"/>
      <c r="G19" s="561"/>
      <c r="H19" s="561"/>
      <c r="I19" s="561"/>
      <c r="J19" s="561"/>
      <c r="K19" s="561"/>
    </row>
    <row r="20" spans="1:11" s="235" customFormat="1" ht="40.5" customHeight="1">
      <c r="A20" s="561" t="s">
        <v>187</v>
      </c>
      <c r="B20" s="561"/>
      <c r="C20" s="561"/>
      <c r="D20" s="561"/>
      <c r="E20" s="561"/>
      <c r="F20" s="561"/>
      <c r="G20" s="561"/>
      <c r="H20" s="561"/>
      <c r="I20" s="561"/>
      <c r="J20" s="561"/>
      <c r="K20" s="561"/>
    </row>
    <row r="21" spans="1:11" s="235" customFormat="1">
      <c r="A21" s="42" t="s">
        <v>188</v>
      </c>
      <c r="B21"/>
      <c r="C21"/>
      <c r="D21"/>
      <c r="E21"/>
      <c r="F21"/>
      <c r="G21"/>
      <c r="H21"/>
      <c r="I21"/>
      <c r="J21"/>
      <c r="K21"/>
    </row>
    <row r="22" spans="1:11" s="235" customFormat="1">
      <c r="A22" s="88" t="s">
        <v>189</v>
      </c>
      <c r="B22"/>
      <c r="C22"/>
      <c r="D22"/>
      <c r="E22"/>
      <c r="F22"/>
      <c r="G22"/>
      <c r="H22"/>
      <c r="I22"/>
      <c r="J22"/>
      <c r="K22"/>
    </row>
    <row r="23" spans="1:11" s="235" customFormat="1" ht="40.5" customHeight="1">
      <c r="A23" s="561" t="s">
        <v>190</v>
      </c>
      <c r="B23" s="561"/>
      <c r="C23" s="561"/>
      <c r="D23" s="561"/>
      <c r="E23" s="561"/>
      <c r="F23" s="561"/>
      <c r="G23" s="561"/>
      <c r="H23" s="561"/>
      <c r="I23" s="561"/>
      <c r="J23" s="561"/>
      <c r="K23" s="561"/>
    </row>
    <row r="24" spans="1:11" s="235" customFormat="1">
      <c r="A24" s="627" t="s">
        <v>191</v>
      </c>
      <c r="B24" s="627"/>
      <c r="C24" s="627"/>
      <c r="D24" s="627"/>
      <c r="E24" s="627"/>
      <c r="F24" s="627"/>
      <c r="G24" s="627"/>
      <c r="H24" s="627"/>
      <c r="I24" s="627"/>
      <c r="J24" s="627"/>
      <c r="K24"/>
    </row>
    <row r="25" spans="1:11" s="235" customFormat="1" ht="69.650000000000006" customHeight="1">
      <c r="A25" s="626" t="s">
        <v>192</v>
      </c>
      <c r="B25" s="626"/>
      <c r="C25" s="626"/>
      <c r="D25" s="626"/>
      <c r="E25" s="626"/>
      <c r="F25" s="626"/>
      <c r="G25" s="626"/>
      <c r="H25" s="626"/>
      <c r="I25" s="626"/>
      <c r="J25" s="626"/>
      <c r="K25" s="626"/>
    </row>
    <row r="26" spans="1:11" s="235" customFormat="1">
      <c r="A26" s="88" t="s">
        <v>193</v>
      </c>
      <c r="B26"/>
      <c r="C26"/>
      <c r="D26"/>
      <c r="E26"/>
      <c r="F26"/>
      <c r="G26"/>
      <c r="H26"/>
      <c r="I26"/>
      <c r="J26"/>
      <c r="K26"/>
    </row>
    <row r="27" spans="1:11" s="235" customFormat="1" ht="52" customHeight="1">
      <c r="A27" s="561" t="s">
        <v>194</v>
      </c>
      <c r="B27" s="561"/>
      <c r="C27" s="561"/>
      <c r="D27" s="561"/>
      <c r="E27" s="561"/>
      <c r="F27" s="561"/>
      <c r="G27" s="561"/>
      <c r="H27" s="561"/>
      <c r="I27" s="561"/>
      <c r="J27" s="561"/>
      <c r="K27" s="561"/>
    </row>
    <row r="28" spans="1:11" s="235" customFormat="1">
      <c r="A28" s="88" t="s">
        <v>195</v>
      </c>
      <c r="B28"/>
      <c r="C28"/>
      <c r="D28"/>
      <c r="E28"/>
      <c r="F28"/>
      <c r="G28"/>
      <c r="H28"/>
      <c r="I28"/>
      <c r="J28"/>
      <c r="K28"/>
    </row>
    <row r="29" spans="1:11" s="235" customFormat="1" ht="21.65" customHeight="1">
      <c r="A29" s="561" t="s">
        <v>196</v>
      </c>
      <c r="B29" s="561"/>
      <c r="C29" s="561"/>
      <c r="D29" s="561"/>
      <c r="E29" s="561"/>
      <c r="F29" s="561"/>
      <c r="G29" s="561"/>
      <c r="H29" s="561"/>
      <c r="I29" s="561"/>
      <c r="J29" s="561"/>
      <c r="K29" s="561"/>
    </row>
    <row r="30" spans="1:11" s="235" customFormat="1">
      <c r="A30" s="88" t="s">
        <v>197</v>
      </c>
      <c r="B30"/>
      <c r="C30"/>
      <c r="D30"/>
      <c r="E30"/>
      <c r="F30"/>
      <c r="G30"/>
      <c r="H30"/>
      <c r="I30"/>
      <c r="J30"/>
      <c r="K30"/>
    </row>
    <row r="31" spans="1:11" s="235" customFormat="1" ht="21.65" customHeight="1">
      <c r="A31" s="561" t="s">
        <v>198</v>
      </c>
      <c r="B31" s="561"/>
      <c r="C31" s="561"/>
      <c r="D31" s="561"/>
      <c r="E31" s="561"/>
      <c r="F31" s="561"/>
      <c r="G31" s="561"/>
      <c r="H31" s="561"/>
      <c r="I31" s="561"/>
      <c r="J31" s="561"/>
      <c r="K31" s="561"/>
    </row>
    <row r="32" spans="1:11" s="235" customFormat="1" ht="52" customHeight="1">
      <c r="A32" s="561" t="s">
        <v>199</v>
      </c>
      <c r="B32" s="561"/>
      <c r="C32" s="561"/>
      <c r="D32" s="561"/>
      <c r="E32" s="561"/>
      <c r="F32" s="561"/>
      <c r="G32" s="561"/>
      <c r="H32" s="561"/>
      <c r="I32" s="561"/>
      <c r="J32" s="561"/>
      <c r="K32" s="561"/>
    </row>
    <row r="33" spans="1:11" s="235" customFormat="1">
      <c r="A33" s="88" t="s">
        <v>200</v>
      </c>
      <c r="B33"/>
      <c r="C33"/>
      <c r="D33"/>
      <c r="E33"/>
      <c r="F33"/>
      <c r="G33"/>
      <c r="H33"/>
      <c r="I33"/>
      <c r="J33"/>
      <c r="K33"/>
    </row>
    <row r="34" spans="1:11" s="235" customFormat="1" ht="80.150000000000006" customHeight="1">
      <c r="A34" s="561" t="s">
        <v>201</v>
      </c>
      <c r="B34" s="561"/>
      <c r="C34" s="561"/>
      <c r="D34" s="561"/>
      <c r="E34" s="561"/>
      <c r="F34" s="561"/>
      <c r="G34" s="561"/>
      <c r="H34" s="561"/>
      <c r="I34" s="561"/>
      <c r="J34" s="561"/>
      <c r="K34" s="561"/>
    </row>
    <row r="35" spans="1:11" s="235" customFormat="1">
      <c r="A35" s="88" t="s">
        <v>202</v>
      </c>
      <c r="B35"/>
      <c r="C35"/>
      <c r="D35"/>
      <c r="E35"/>
      <c r="F35"/>
      <c r="G35"/>
      <c r="H35"/>
      <c r="I35"/>
      <c r="J35"/>
      <c r="K35"/>
    </row>
    <row r="36" spans="1:11" s="235" customFormat="1" ht="32.15" customHeight="1">
      <c r="A36" s="561" t="s">
        <v>203</v>
      </c>
      <c r="B36" s="561"/>
      <c r="C36" s="561"/>
      <c r="D36" s="561"/>
      <c r="E36" s="561"/>
      <c r="F36" s="561"/>
      <c r="G36" s="561"/>
      <c r="H36" s="561"/>
      <c r="I36" s="561"/>
      <c r="J36" s="561"/>
      <c r="K36" s="561"/>
    </row>
    <row r="37" spans="1:11" s="235" customFormat="1">
      <c r="A37" s="88" t="s">
        <v>204</v>
      </c>
      <c r="B37"/>
      <c r="C37"/>
      <c r="D37"/>
      <c r="E37"/>
      <c r="F37"/>
      <c r="G37"/>
      <c r="H37"/>
      <c r="I37"/>
      <c r="J37"/>
      <c r="K37"/>
    </row>
    <row r="38" spans="1:11" s="235" customFormat="1" ht="69.650000000000006" customHeight="1">
      <c r="A38" s="561" t="s">
        <v>205</v>
      </c>
      <c r="B38" s="561"/>
      <c r="C38" s="561"/>
      <c r="D38" s="561"/>
      <c r="E38" s="561"/>
      <c r="F38" s="561"/>
      <c r="G38" s="561"/>
      <c r="H38" s="561"/>
      <c r="I38" s="561"/>
      <c r="J38" s="561"/>
      <c r="K38" s="561"/>
    </row>
    <row r="39" spans="1:11" s="235" customFormat="1">
      <c r="A39" s="88" t="s">
        <v>206</v>
      </c>
      <c r="B39"/>
      <c r="C39"/>
      <c r="D39"/>
      <c r="E39"/>
      <c r="F39"/>
      <c r="G39"/>
      <c r="H39"/>
      <c r="I39"/>
      <c r="J39"/>
      <c r="K39"/>
    </row>
    <row r="40" spans="1:11" s="235" customFormat="1" ht="21.65" customHeight="1">
      <c r="A40" s="561" t="s">
        <v>207</v>
      </c>
      <c r="B40" s="561"/>
      <c r="C40" s="561"/>
      <c r="D40" s="561"/>
      <c r="E40" s="561"/>
      <c r="F40" s="561"/>
      <c r="G40" s="561"/>
      <c r="H40" s="561"/>
      <c r="I40" s="561"/>
      <c r="J40" s="561"/>
      <c r="K40" s="561"/>
    </row>
    <row r="41" spans="1:11" s="235" customFormat="1">
      <c r="A41" s="88" t="s">
        <v>208</v>
      </c>
      <c r="B41"/>
      <c r="C41"/>
      <c r="D41"/>
      <c r="E41"/>
      <c r="F41"/>
      <c r="G41"/>
      <c r="H41"/>
      <c r="I41"/>
      <c r="J41"/>
      <c r="K41"/>
    </row>
    <row r="42" spans="1:11" s="235" customFormat="1" ht="52" customHeight="1">
      <c r="A42" s="561" t="s">
        <v>209</v>
      </c>
      <c r="B42" s="561"/>
      <c r="C42" s="561"/>
      <c r="D42" s="561"/>
      <c r="E42" s="561"/>
      <c r="F42" s="561"/>
      <c r="G42" s="561"/>
      <c r="H42" s="561"/>
      <c r="I42" s="561"/>
      <c r="J42" s="561"/>
      <c r="K42" s="561"/>
    </row>
    <row r="43" spans="1:11" s="235" customFormat="1">
      <c r="A43" s="88" t="s">
        <v>210</v>
      </c>
      <c r="B43"/>
      <c r="C43"/>
      <c r="D43"/>
      <c r="E43"/>
      <c r="F43"/>
      <c r="G43"/>
      <c r="H43"/>
      <c r="I43"/>
      <c r="J43"/>
      <c r="K43"/>
    </row>
    <row r="44" spans="1:11" s="235" customFormat="1" ht="40.5" customHeight="1">
      <c r="A44" s="561" t="s">
        <v>211</v>
      </c>
      <c r="B44" s="561"/>
      <c r="C44" s="561"/>
      <c r="D44" s="561"/>
      <c r="E44" s="561"/>
      <c r="F44" s="561"/>
      <c r="G44" s="561"/>
      <c r="H44" s="561"/>
      <c r="I44" s="561"/>
      <c r="J44" s="561"/>
      <c r="K44" s="561"/>
    </row>
    <row r="45" spans="1:11" s="235" customFormat="1">
      <c r="A45" s="88" t="s">
        <v>212</v>
      </c>
      <c r="B45"/>
      <c r="C45"/>
      <c r="D45"/>
      <c r="E45"/>
      <c r="F45"/>
      <c r="G45"/>
      <c r="H45"/>
      <c r="I45"/>
      <c r="J45"/>
      <c r="K45"/>
    </row>
    <row r="46" spans="1:11" s="235" customFormat="1" ht="101.15" customHeight="1">
      <c r="A46" s="561" t="s">
        <v>213</v>
      </c>
      <c r="B46" s="561"/>
      <c r="C46" s="561"/>
      <c r="D46" s="561"/>
      <c r="E46" s="561"/>
      <c r="F46" s="561"/>
      <c r="G46" s="561"/>
      <c r="H46" s="561"/>
      <c r="I46" s="561"/>
      <c r="J46" s="561"/>
      <c r="K46" s="561"/>
    </row>
    <row r="47" spans="1:11" s="235" customFormat="1">
      <c r="A47" s="88" t="s">
        <v>214</v>
      </c>
      <c r="B47"/>
      <c r="C47"/>
      <c r="D47"/>
      <c r="E47"/>
      <c r="F47"/>
      <c r="G47"/>
      <c r="H47"/>
      <c r="I47"/>
      <c r="J47"/>
      <c r="K47"/>
    </row>
    <row r="48" spans="1:11" s="235" customFormat="1" ht="121.5" customHeight="1">
      <c r="A48" s="561" t="s">
        <v>215</v>
      </c>
      <c r="B48" s="561"/>
      <c r="C48" s="561"/>
      <c r="D48" s="561"/>
      <c r="E48" s="561"/>
      <c r="F48" s="561"/>
      <c r="G48" s="561"/>
      <c r="H48" s="561"/>
      <c r="I48" s="561"/>
      <c r="J48" s="561"/>
      <c r="K48" s="561"/>
    </row>
    <row r="49" spans="1:11" s="235" customFormat="1" ht="40.5" customHeight="1">
      <c r="A49" s="561" t="s">
        <v>216</v>
      </c>
      <c r="B49" s="561"/>
      <c r="C49" s="561"/>
      <c r="D49" s="561"/>
      <c r="E49" s="561"/>
      <c r="F49" s="561"/>
      <c r="G49" s="561"/>
      <c r="H49" s="561"/>
      <c r="I49" s="561"/>
      <c r="J49" s="561"/>
      <c r="K49" s="561"/>
    </row>
    <row r="50" spans="1:11" s="235" customFormat="1" ht="52" customHeight="1">
      <c r="A50" s="561" t="s">
        <v>217</v>
      </c>
      <c r="B50" s="561"/>
      <c r="C50" s="561"/>
      <c r="D50" s="561"/>
      <c r="E50" s="561"/>
      <c r="F50" s="561"/>
      <c r="G50" s="561"/>
      <c r="H50" s="561"/>
      <c r="I50" s="561"/>
      <c r="J50" s="561"/>
      <c r="K50" s="561"/>
    </row>
    <row r="51" spans="1:11" s="235" customFormat="1" ht="21.65" customHeight="1">
      <c r="A51" s="561" t="s">
        <v>218</v>
      </c>
      <c r="B51" s="561"/>
      <c r="C51" s="561"/>
      <c r="D51" s="561"/>
      <c r="E51" s="561"/>
      <c r="F51" s="561"/>
      <c r="G51" s="561"/>
      <c r="H51" s="561"/>
      <c r="I51" s="561"/>
      <c r="J51" s="561"/>
      <c r="K51" s="561"/>
    </row>
    <row r="52" spans="1:11" s="235" customFormat="1" ht="12.65" customHeight="1">
      <c r="A52" s="561" t="s">
        <v>219</v>
      </c>
      <c r="B52" s="561"/>
      <c r="C52" s="561"/>
      <c r="D52" s="561"/>
      <c r="E52" s="561"/>
      <c r="F52" s="561"/>
      <c r="G52" s="561"/>
      <c r="H52" s="561"/>
      <c r="I52" s="561"/>
      <c r="J52" s="561"/>
      <c r="K52" s="561"/>
    </row>
    <row r="53" spans="1:11" s="235" customFormat="1">
      <c r="A53" s="88" t="s">
        <v>220</v>
      </c>
      <c r="B53"/>
      <c r="C53"/>
      <c r="D53"/>
      <c r="E53"/>
      <c r="F53"/>
      <c r="G53"/>
      <c r="H53"/>
      <c r="I53"/>
      <c r="J53"/>
      <c r="K53"/>
    </row>
    <row r="54" spans="1:11" s="235" customFormat="1" ht="80.5" customHeight="1">
      <c r="A54" s="561" t="s">
        <v>221</v>
      </c>
      <c r="B54" s="561"/>
      <c r="C54" s="561"/>
      <c r="D54" s="561"/>
      <c r="E54" s="561"/>
      <c r="F54" s="561"/>
      <c r="G54" s="561"/>
      <c r="H54" s="561"/>
      <c r="I54" s="561"/>
      <c r="J54" s="561"/>
      <c r="K54" s="561"/>
    </row>
    <row r="55" spans="1:11" s="235" customFormat="1">
      <c r="A55" s="88" t="s">
        <v>222</v>
      </c>
      <c r="B55"/>
      <c r="C55"/>
      <c r="D55"/>
      <c r="E55"/>
      <c r="F55"/>
      <c r="G55"/>
      <c r="H55"/>
      <c r="I55"/>
      <c r="J55"/>
      <c r="K55"/>
    </row>
    <row r="56" spans="1:11" s="235" customFormat="1" ht="32.15" customHeight="1">
      <c r="A56" s="561" t="s">
        <v>223</v>
      </c>
      <c r="B56" s="561"/>
      <c r="C56" s="561"/>
      <c r="D56" s="561"/>
      <c r="E56" s="561"/>
      <c r="F56" s="561"/>
      <c r="G56" s="561"/>
      <c r="H56" s="561"/>
      <c r="I56" s="561"/>
      <c r="J56" s="561"/>
      <c r="K56" s="561"/>
    </row>
    <row r="57" spans="1:11" s="235" customFormat="1">
      <c r="A57" s="88" t="s">
        <v>1528</v>
      </c>
      <c r="B57"/>
      <c r="C57"/>
      <c r="D57"/>
      <c r="E57"/>
      <c r="F57"/>
      <c r="G57"/>
      <c r="H57"/>
      <c r="I57"/>
      <c r="J57"/>
      <c r="K57"/>
    </row>
    <row r="58" spans="1:11" s="235" customFormat="1" ht="52.5" customHeight="1">
      <c r="A58" s="561" t="s">
        <v>1529</v>
      </c>
      <c r="B58" s="561"/>
      <c r="C58" s="561"/>
      <c r="D58" s="561"/>
      <c r="E58" s="561"/>
      <c r="F58" s="561"/>
      <c r="G58" s="561"/>
      <c r="H58" s="561"/>
      <c r="I58" s="561"/>
      <c r="J58" s="561"/>
      <c r="K58" s="561"/>
    </row>
    <row r="59" spans="1:11" s="235" customFormat="1">
      <c r="A59" s="88" t="s">
        <v>1530</v>
      </c>
      <c r="B59"/>
      <c r="C59"/>
      <c r="D59"/>
      <c r="E59"/>
      <c r="F59"/>
      <c r="G59"/>
      <c r="H59"/>
      <c r="I59"/>
      <c r="J59"/>
      <c r="K59"/>
    </row>
    <row r="60" spans="1:11" s="235" customFormat="1" ht="21.65" customHeight="1">
      <c r="A60" s="561" t="s">
        <v>224</v>
      </c>
      <c r="B60" s="561"/>
      <c r="C60" s="561"/>
      <c r="D60" s="561"/>
      <c r="E60" s="561"/>
      <c r="F60" s="561"/>
      <c r="G60" s="561"/>
      <c r="H60" s="561"/>
      <c r="I60" s="561"/>
      <c r="J60" s="561"/>
      <c r="K60" s="561"/>
    </row>
    <row r="61" spans="1:11" s="235" customFormat="1">
      <c r="A61" s="88" t="s">
        <v>1531</v>
      </c>
      <c r="B61"/>
      <c r="C61"/>
      <c r="D61"/>
      <c r="E61"/>
      <c r="F61"/>
      <c r="G61"/>
      <c r="H61"/>
      <c r="I61"/>
      <c r="J61"/>
      <c r="K61"/>
    </row>
    <row r="62" spans="1:11" s="235" customFormat="1" ht="21.65" customHeight="1">
      <c r="A62" s="561" t="s">
        <v>225</v>
      </c>
      <c r="B62" s="561"/>
      <c r="C62" s="561"/>
      <c r="D62" s="561"/>
      <c r="E62" s="561"/>
      <c r="F62" s="561"/>
      <c r="G62" s="561"/>
      <c r="H62" s="561"/>
      <c r="I62" s="561"/>
      <c r="J62" s="561"/>
      <c r="K62" s="561"/>
    </row>
    <row r="63" spans="1:11" s="235" customFormat="1" ht="21.65" customHeight="1">
      <c r="A63" s="42" t="s">
        <v>226</v>
      </c>
      <c r="B63"/>
      <c r="C63"/>
      <c r="D63"/>
      <c r="E63"/>
      <c r="F63"/>
      <c r="G63"/>
      <c r="H63"/>
      <c r="I63"/>
      <c r="J63"/>
      <c r="K63"/>
    </row>
    <row r="64" spans="1:11" s="235" customFormat="1" ht="12.5" customHeight="1">
      <c r="A64" s="561" t="s">
        <v>227</v>
      </c>
      <c r="B64" s="561"/>
      <c r="C64" s="561"/>
      <c r="D64" s="561"/>
      <c r="E64" s="561"/>
      <c r="F64" s="561"/>
      <c r="G64" s="561"/>
      <c r="H64" s="561"/>
      <c r="I64" s="561"/>
      <c r="J64" s="561"/>
      <c r="K64" s="561"/>
    </row>
    <row r="65" spans="1:11">
      <c r="A65" s="561" t="s">
        <v>228</v>
      </c>
      <c r="B65" s="561"/>
      <c r="C65" s="561"/>
      <c r="D65" s="561"/>
      <c r="E65" s="561"/>
      <c r="F65" s="561"/>
      <c r="G65" s="561"/>
      <c r="H65" s="561"/>
      <c r="I65" s="561"/>
      <c r="J65" s="561"/>
      <c r="K65" s="561"/>
    </row>
    <row r="66" spans="1:11">
      <c r="A66" s="42" t="s">
        <v>229</v>
      </c>
    </row>
    <row r="72" spans="1:11" ht="4.5" customHeight="1">
      <c r="A72" s="104"/>
      <c r="B72" s="99"/>
      <c r="C72" s="99"/>
      <c r="D72" s="99"/>
      <c r="E72" s="99"/>
      <c r="F72" s="99"/>
      <c r="G72" s="99"/>
      <c r="H72" s="99"/>
      <c r="I72" s="99"/>
      <c r="J72" s="99"/>
      <c r="K72" s="99"/>
    </row>
    <row r="73" spans="1:11" ht="15" customHeight="1">
      <c r="A73" s="239" t="s">
        <v>1401</v>
      </c>
      <c r="B73" s="108"/>
      <c r="C73" s="109"/>
      <c r="D73" s="110"/>
      <c r="E73" s="108"/>
      <c r="F73" s="111"/>
      <c r="G73" s="103"/>
      <c r="H73" s="103"/>
      <c r="I73" s="103"/>
      <c r="J73" s="107"/>
      <c r="K73" s="240" t="str">
        <f>"Rev "&amp;'App &amp; Instructions'!$K$84</f>
        <v>Rev 0 (4/1/25)</v>
      </c>
    </row>
    <row r="74" spans="1:11" ht="4.5" customHeight="1">
      <c r="A74" s="99"/>
      <c r="B74" s="99"/>
      <c r="C74" s="99"/>
      <c r="D74" s="99"/>
      <c r="E74" s="99"/>
      <c r="F74" s="99"/>
      <c r="G74" s="99"/>
      <c r="H74" s="99"/>
      <c r="I74" s="99"/>
      <c r="J74" s="99"/>
      <c r="K74" s="99"/>
    </row>
  </sheetData>
  <sheetProtection algorithmName="SHA-512" hashValue="OQk/mOCLL3yrdd+unYsUK6qtFFgZ73lrmMZADeepid3vhWJWHMA98K9IeIBIHgC8pSIuidCr7yUtvCZWc5XySw==" saltValue="xhwKt//nvbCwmN5T6SUlCQ==" spinCount="100000" sheet="1" objects="1" scenarios="1" selectLockedCells="1" selectUnlockedCells="1"/>
  <mergeCells count="36">
    <mergeCell ref="A17:K17"/>
    <mergeCell ref="A18:K18"/>
    <mergeCell ref="A19:K19"/>
    <mergeCell ref="A20:K20"/>
    <mergeCell ref="A7:K7"/>
    <mergeCell ref="A9:K9"/>
    <mergeCell ref="A10:K10"/>
    <mergeCell ref="A12:K12"/>
    <mergeCell ref="A13:K13"/>
    <mergeCell ref="A15:K15"/>
    <mergeCell ref="A42:K42"/>
    <mergeCell ref="A44:K44"/>
    <mergeCell ref="A46:K46"/>
    <mergeCell ref="A48:K48"/>
    <mergeCell ref="A24:J24"/>
    <mergeCell ref="A32:K32"/>
    <mergeCell ref="A34:K34"/>
    <mergeCell ref="A36:K36"/>
    <mergeCell ref="A38:K38"/>
    <mergeCell ref="A40:K40"/>
    <mergeCell ref="A23:K23"/>
    <mergeCell ref="A25:K25"/>
    <mergeCell ref="A27:K27"/>
    <mergeCell ref="A29:K29"/>
    <mergeCell ref="A31:K31"/>
    <mergeCell ref="A64:K64"/>
    <mergeCell ref="A65:K65"/>
    <mergeCell ref="A49:K49"/>
    <mergeCell ref="A50:K50"/>
    <mergeCell ref="A51:K51"/>
    <mergeCell ref="A52:K52"/>
    <mergeCell ref="A54:K54"/>
    <mergeCell ref="A56:K56"/>
    <mergeCell ref="A58:K58"/>
    <mergeCell ref="A60:K60"/>
    <mergeCell ref="A62:K62"/>
  </mergeCells>
  <printOptions horizontalCentered="1"/>
  <pageMargins left="0.25" right="0.25" top="0.75" bottom="0.75" header="0.3" footer="0.3"/>
  <pageSetup orientation="portrait" useFirstPageNumber="1" horizontalDpi="90" verticalDpi="90" r:id="rId1"/>
  <rowBreaks count="1" manualBreakCount="1">
    <brk id="4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53C32"/>
    <pageSetUpPr fitToPage="1"/>
  </sheetPr>
  <dimension ref="A1:H27"/>
  <sheetViews>
    <sheetView showGridLines="0" zoomScale="90" zoomScaleNormal="90" workbookViewId="0">
      <selection activeCell="H10" sqref="H10"/>
    </sheetView>
  </sheetViews>
  <sheetFormatPr defaultRowHeight="12.5"/>
  <cols>
    <col min="1" max="1" width="16.54296875" customWidth="1"/>
    <col min="2" max="2" width="26.6328125" customWidth="1"/>
    <col min="3" max="3" width="13.54296875" bestFit="1" customWidth="1"/>
    <col min="4" max="4" width="11.54296875" customWidth="1"/>
    <col min="5" max="5" width="17.453125" bestFit="1" customWidth="1"/>
    <col min="6" max="7" width="28.6328125" customWidth="1"/>
  </cols>
  <sheetData>
    <row r="1" spans="1:7" ht="24" customHeight="1">
      <c r="A1" s="296"/>
      <c r="B1" s="297"/>
      <c r="C1" s="297"/>
      <c r="D1" s="297"/>
      <c r="E1" s="297"/>
      <c r="F1" s="297"/>
      <c r="G1" s="298"/>
    </row>
    <row r="2" spans="1:7" ht="17.5">
      <c r="A2" s="299" t="str">
        <f>'App &amp; Instructions'!A2</f>
        <v>Illuminating Excellence</v>
      </c>
      <c r="B2" s="101"/>
      <c r="C2" s="101"/>
      <c r="D2" s="101"/>
      <c r="E2" s="101"/>
      <c r="F2" s="101"/>
      <c r="G2" s="502"/>
    </row>
    <row r="3" spans="1:7" ht="23">
      <c r="A3" s="300" t="str">
        <f>'App &amp; Instructions'!A3</f>
        <v>C&amp;I New Construction &amp; Major Renovation Lighting Application</v>
      </c>
      <c r="B3" s="101"/>
      <c r="C3" s="101"/>
      <c r="D3" s="101"/>
      <c r="E3" s="101"/>
      <c r="F3" s="101"/>
      <c r="G3" s="502"/>
    </row>
    <row r="4" spans="1:7" ht="18" customHeight="1">
      <c r="A4" s="301"/>
      <c r="B4" s="302"/>
      <c r="C4" s="302"/>
      <c r="D4" s="302"/>
      <c r="E4" s="302"/>
      <c r="F4" s="302"/>
      <c r="G4" s="303"/>
    </row>
    <row r="5" spans="1:7" ht="12.65" customHeight="1">
      <c r="A5" s="304"/>
      <c r="B5" s="305"/>
      <c r="C5" s="305"/>
      <c r="D5" s="305"/>
      <c r="E5" s="305"/>
      <c r="F5" s="501"/>
      <c r="G5" s="503"/>
    </row>
    <row r="6" spans="1:7" ht="43.5" customHeight="1">
      <c r="A6" s="288" t="s">
        <v>1394</v>
      </c>
      <c r="B6" s="629" t="s">
        <v>82</v>
      </c>
      <c r="C6" s="629"/>
      <c r="D6" s="629"/>
      <c r="E6" s="289" t="s">
        <v>1517</v>
      </c>
      <c r="F6" s="528" t="s">
        <v>1483</v>
      </c>
      <c r="G6" s="290" t="s">
        <v>1484</v>
      </c>
    </row>
    <row r="7" spans="1:7" ht="30" customHeight="1">
      <c r="A7" s="291" t="s">
        <v>1277</v>
      </c>
      <c r="B7" s="630" t="s">
        <v>1395</v>
      </c>
      <c r="C7" s="630"/>
      <c r="D7" s="630"/>
      <c r="E7" s="292">
        <v>0.4</v>
      </c>
      <c r="F7" s="529">
        <v>0.1</v>
      </c>
      <c r="G7" s="293">
        <v>0.01</v>
      </c>
    </row>
    <row r="8" spans="1:7" ht="30" customHeight="1">
      <c r="A8" s="291" t="s">
        <v>1353</v>
      </c>
      <c r="B8" s="630" t="s">
        <v>1396</v>
      </c>
      <c r="C8" s="630"/>
      <c r="D8" s="630"/>
      <c r="E8" s="292">
        <v>0.55000000000000004</v>
      </c>
      <c r="F8" s="529">
        <v>0.2</v>
      </c>
      <c r="G8" s="293">
        <v>0.1</v>
      </c>
    </row>
    <row r="9" spans="1:7" ht="30" customHeight="1">
      <c r="A9" s="291" t="s">
        <v>1354</v>
      </c>
      <c r="B9" s="630" t="s">
        <v>1397</v>
      </c>
      <c r="C9" s="630"/>
      <c r="D9" s="630"/>
      <c r="E9" s="292">
        <v>0.65</v>
      </c>
      <c r="F9" s="529">
        <v>0.3</v>
      </c>
      <c r="G9" s="293">
        <v>0.2</v>
      </c>
    </row>
    <row r="10" spans="1:7" ht="30" customHeight="1">
      <c r="A10" s="291" t="s">
        <v>1355</v>
      </c>
      <c r="B10" s="630" t="s">
        <v>1398</v>
      </c>
      <c r="C10" s="630"/>
      <c r="D10" s="630"/>
      <c r="E10" s="292">
        <v>0.8</v>
      </c>
      <c r="F10" s="529">
        <v>0.4</v>
      </c>
      <c r="G10" s="293">
        <v>0.3</v>
      </c>
    </row>
    <row r="11" spans="1:7" ht="72.650000000000006" customHeight="1" thickBot="1">
      <c r="A11" s="311" t="s">
        <v>1417</v>
      </c>
      <c r="B11" s="628" t="s">
        <v>1418</v>
      </c>
      <c r="C11" s="628"/>
      <c r="D11" s="628"/>
      <c r="E11" s="294">
        <v>0.8</v>
      </c>
      <c r="F11" s="530"/>
      <c r="G11" s="295"/>
    </row>
    <row r="12" spans="1:7">
      <c r="A12" s="42"/>
    </row>
    <row r="25" spans="1:8" ht="4.5" customHeight="1">
      <c r="A25" s="104"/>
      <c r="B25" s="99"/>
      <c r="C25" s="99"/>
      <c r="D25" s="99"/>
      <c r="E25" s="99"/>
      <c r="F25" s="99"/>
      <c r="G25" s="99"/>
    </row>
    <row r="26" spans="1:8" ht="15" customHeight="1">
      <c r="A26" s="105" t="s">
        <v>1107</v>
      </c>
      <c r="B26" s="106"/>
      <c r="C26" s="99"/>
      <c r="D26" s="112"/>
      <c r="E26" s="99"/>
      <c r="F26" s="99"/>
      <c r="G26" s="240" t="str">
        <f>"Rev "&amp;'App &amp; Instructions'!$K$84</f>
        <v>Rev 0 (4/1/25)</v>
      </c>
      <c r="H26" s="114"/>
    </row>
    <row r="27" spans="1:8" ht="4.5" customHeight="1">
      <c r="A27" s="99"/>
      <c r="B27" s="99"/>
      <c r="C27" s="99"/>
      <c r="D27" s="99"/>
      <c r="E27" s="99"/>
      <c r="F27" s="99"/>
      <c r="G27" s="99"/>
    </row>
  </sheetData>
  <sheetProtection algorithmName="SHA-512" hashValue="s5EhBciy7RBtXRa1LuDWO4QxXTmoIjndCa0cYOATR1naiebCXVT2Yke44o7PRZg3Np5NNQGZNBxemQFSWgrzYg==" saltValue="DpmqCXGTiVw7XfltLym+ZQ==" spinCount="100000" sheet="1" objects="1" scenarios="1" selectLockedCells="1" selectUnlockedCells="1"/>
  <mergeCells count="6">
    <mergeCell ref="B11:D11"/>
    <mergeCell ref="B6:D6"/>
    <mergeCell ref="B7:D7"/>
    <mergeCell ref="B8:D8"/>
    <mergeCell ref="B9:D9"/>
    <mergeCell ref="B10:D10"/>
  </mergeCells>
  <pageMargins left="0.25" right="0.25" top="0.75" bottom="0.75" header="0.3" footer="0.3"/>
  <pageSetup scale="95"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00148C"/>
    <pageSetUpPr fitToPage="1"/>
  </sheetPr>
  <dimension ref="A1:AE545"/>
  <sheetViews>
    <sheetView showZeros="0" topLeftCell="B1" zoomScale="60" zoomScaleNormal="60" zoomScalePageLayoutView="70" workbookViewId="0">
      <pane ySplit="9" topLeftCell="A10" activePane="bottomLeft" state="frozen"/>
      <selection pane="bottomLeft" activeCell="N10" sqref="N10"/>
    </sheetView>
  </sheetViews>
  <sheetFormatPr defaultRowHeight="12.5"/>
  <cols>
    <col min="1" max="1" width="9.453125" customWidth="1"/>
    <col min="2" max="2" width="32.81640625" customWidth="1"/>
    <col min="3" max="3" width="27.54296875" customWidth="1"/>
    <col min="4" max="4" width="34.453125" customWidth="1"/>
    <col min="5" max="6" width="13.7265625" customWidth="1"/>
    <col min="7" max="7" width="14.7265625" customWidth="1"/>
    <col min="8" max="8" width="23.26953125" customWidth="1"/>
    <col min="9" max="9" width="24.7265625" customWidth="1"/>
    <col min="10" max="10" width="20.7265625" customWidth="1"/>
    <col min="11" max="11" width="18.26953125" customWidth="1"/>
    <col min="12" max="12" width="17.7265625" bestFit="1" customWidth="1"/>
    <col min="13" max="13" width="25.26953125" customWidth="1"/>
    <col min="14" max="14" width="17.7265625" bestFit="1" customWidth="1"/>
    <col min="15" max="15" width="18.54296875" customWidth="1"/>
    <col min="16" max="18" width="23.1796875" customWidth="1"/>
    <col min="19" max="19" width="27.7265625" customWidth="1"/>
    <col min="20" max="20" width="11.26953125" hidden="1" customWidth="1"/>
    <col min="21" max="21" width="13.54296875" hidden="1" customWidth="1"/>
    <col min="22" max="22" width="16.1796875" hidden="1" customWidth="1"/>
    <col min="23" max="23" width="17.1796875" hidden="1" customWidth="1"/>
    <col min="24" max="24" width="19.54296875" hidden="1" customWidth="1"/>
    <col min="25" max="26" width="19.6328125" hidden="1" customWidth="1"/>
    <col min="27" max="27" width="26.6328125" customWidth="1"/>
    <col min="28" max="28" width="15.1796875" customWidth="1"/>
    <col min="29" max="29" width="13.54296875" customWidth="1"/>
    <col min="30" max="30" width="22.54296875" customWidth="1"/>
  </cols>
  <sheetData>
    <row r="1" spans="1:31" ht="24" customHeight="1">
      <c r="A1" s="124"/>
      <c r="B1" s="124"/>
      <c r="C1" s="124"/>
      <c r="D1" s="124"/>
      <c r="E1" s="124"/>
      <c r="F1" s="124"/>
      <c r="G1" s="124"/>
      <c r="H1" s="124"/>
      <c r="I1" s="124"/>
      <c r="J1" s="124"/>
      <c r="K1" s="124"/>
      <c r="L1" s="124"/>
      <c r="M1" s="124"/>
      <c r="N1" s="124"/>
      <c r="O1" s="180" t="s">
        <v>31</v>
      </c>
      <c r="P1" s="96">
        <f>'Project Information'!L10</f>
        <v>0</v>
      </c>
      <c r="Q1" s="636" t="s">
        <v>1616</v>
      </c>
      <c r="R1" s="637"/>
      <c r="S1" s="553">
        <v>1.3</v>
      </c>
      <c r="T1" s="329"/>
      <c r="U1" s="26"/>
      <c r="V1" s="26"/>
      <c r="W1" s="26"/>
      <c r="X1" s="26"/>
      <c r="Y1" s="26"/>
      <c r="AA1" s="550" t="s">
        <v>1357</v>
      </c>
      <c r="AB1" s="551"/>
    </row>
    <row r="2" spans="1:31" ht="17.5">
      <c r="A2" s="125" t="str">
        <f>'App &amp; Instructions'!A2</f>
        <v>Illuminating Excellence</v>
      </c>
      <c r="B2" s="126"/>
      <c r="C2" s="126"/>
      <c r="D2" s="126"/>
      <c r="E2" s="126"/>
      <c r="F2" s="126"/>
      <c r="G2" s="126"/>
      <c r="H2" s="124"/>
      <c r="I2" s="124"/>
      <c r="J2" s="124"/>
      <c r="K2" s="124"/>
      <c r="L2" s="124"/>
      <c r="M2" s="124"/>
      <c r="N2" s="124"/>
      <c r="O2" s="181" t="s">
        <v>79</v>
      </c>
      <c r="P2" s="97">
        <f>IFERROR(VLOOKUP(P1,Table7[],4,FALSE),0)</f>
        <v>0</v>
      </c>
      <c r="Q2" s="638" t="s">
        <v>1617</v>
      </c>
      <c r="R2" s="639"/>
      <c r="S2" s="554">
        <v>0.15</v>
      </c>
      <c r="T2" s="25"/>
      <c r="U2" s="26"/>
      <c r="V2" s="26"/>
      <c r="W2" s="26"/>
      <c r="X2" s="26"/>
      <c r="Y2" s="26"/>
      <c r="AA2" s="187" t="s">
        <v>1356</v>
      </c>
      <c r="AB2" s="219">
        <v>0.12</v>
      </c>
    </row>
    <row r="3" spans="1:31" ht="23.5" customHeight="1">
      <c r="A3" s="127" t="str">
        <f>'App &amp; Instructions'!A3</f>
        <v>C&amp;I New Construction &amp; Major Renovation Lighting Application</v>
      </c>
      <c r="B3" s="126"/>
      <c r="C3" s="126"/>
      <c r="D3" s="126"/>
      <c r="E3" s="126"/>
      <c r="F3" s="126"/>
      <c r="G3" s="126"/>
      <c r="H3" s="124"/>
      <c r="I3" s="124"/>
      <c r="J3" s="124"/>
      <c r="K3" s="124"/>
      <c r="L3" s="124"/>
      <c r="M3" s="124"/>
      <c r="N3" s="124"/>
      <c r="O3" s="181" t="s">
        <v>22</v>
      </c>
      <c r="P3" s="97" t="str">
        <f>C8</f>
        <v>Albany</v>
      </c>
      <c r="Q3" s="642" t="s">
        <v>1618</v>
      </c>
      <c r="R3" s="643"/>
      <c r="S3" s="554">
        <v>1</v>
      </c>
      <c r="T3" s="25"/>
      <c r="U3" s="26"/>
      <c r="V3" s="26"/>
      <c r="W3" s="26"/>
      <c r="X3" s="26"/>
      <c r="Y3" s="26"/>
      <c r="AA3" s="640" t="s">
        <v>1358</v>
      </c>
      <c r="AB3" s="640"/>
    </row>
    <row r="4" spans="1:31" ht="23.5" thickBot="1">
      <c r="A4" s="145" t="s">
        <v>1409</v>
      </c>
      <c r="B4" s="128"/>
      <c r="C4" s="128"/>
      <c r="D4" s="128"/>
      <c r="E4" s="128"/>
      <c r="F4" s="128"/>
      <c r="G4" s="124"/>
      <c r="H4" s="124"/>
      <c r="I4" s="124"/>
      <c r="J4" s="124"/>
      <c r="K4" s="124"/>
      <c r="L4" s="124"/>
      <c r="M4" s="124"/>
      <c r="N4" s="124"/>
      <c r="O4" s="182" t="s">
        <v>20</v>
      </c>
      <c r="P4" s="98">
        <f>'Project Information'!L12</f>
        <v>0</v>
      </c>
      <c r="Q4" s="642" t="s">
        <v>1619</v>
      </c>
      <c r="R4" s="643"/>
      <c r="S4" s="554">
        <v>0.18</v>
      </c>
      <c r="T4" s="25"/>
      <c r="U4" s="26"/>
      <c r="V4" s="26"/>
      <c r="W4" s="26"/>
      <c r="X4" s="26"/>
      <c r="Y4" s="26"/>
      <c r="AA4" s="641"/>
      <c r="AB4" s="641"/>
    </row>
    <row r="5" spans="1:31" ht="15.75" customHeight="1">
      <c r="A5" s="139"/>
      <c r="B5" s="124"/>
      <c r="C5" s="140"/>
      <c r="D5" s="140"/>
      <c r="E5" s="124"/>
      <c r="F5" s="124"/>
      <c r="G5" s="141"/>
      <c r="H5" s="142"/>
      <c r="I5" s="124"/>
      <c r="J5" s="124"/>
      <c r="K5" s="124"/>
      <c r="L5" s="124"/>
      <c r="M5" s="124"/>
      <c r="N5" s="124"/>
      <c r="O5" s="92" t="s">
        <v>1290</v>
      </c>
      <c r="P5" s="555">
        <f>IFERROR(VLOOKUP('Interior Space'!$P$3&amp;'Interior Space'!$P$4,Table5[],4,FALSE),0)</f>
        <v>0</v>
      </c>
      <c r="Q5" s="633" t="s">
        <v>1614</v>
      </c>
      <c r="R5" s="634"/>
      <c r="S5" s="635" cm="1">
        <f t="array" ref="S5">IF(AND(C10:C509="Refrigerated",S1&lt;&gt;0),(12/3.413/(S1+S2)),2.87)</f>
        <v>2.87</v>
      </c>
      <c r="T5" s="26"/>
      <c r="U5" s="26"/>
      <c r="V5" s="26"/>
      <c r="W5" s="26"/>
      <c r="X5" s="26"/>
      <c r="Y5" s="26"/>
      <c r="AA5" s="547"/>
      <c r="AB5" s="547"/>
    </row>
    <row r="6" spans="1:31" ht="17.5" customHeight="1">
      <c r="A6" s="99"/>
      <c r="B6" s="99"/>
      <c r="C6" s="99"/>
      <c r="D6" s="99"/>
      <c r="E6" s="99"/>
      <c r="F6" s="99"/>
      <c r="G6" s="128"/>
      <c r="H6" s="128"/>
      <c r="I6" s="128"/>
      <c r="J6" s="128"/>
      <c r="K6" s="128"/>
      <c r="L6" s="128"/>
      <c r="M6" s="128"/>
      <c r="N6" s="128"/>
      <c r="O6" s="93" t="s">
        <v>1289</v>
      </c>
      <c r="P6" s="556">
        <f>IFERROR(VLOOKUP('Interior Space'!$P$3&amp;'Interior Space'!$P$4,Table5[],5,FALSE),0)</f>
        <v>0</v>
      </c>
      <c r="Q6" s="633"/>
      <c r="R6" s="634"/>
      <c r="S6" s="635"/>
      <c r="T6" s="26"/>
      <c r="U6" s="26"/>
      <c r="V6" s="26"/>
      <c r="W6" s="26"/>
      <c r="X6" s="26"/>
      <c r="Y6" s="26"/>
      <c r="Z6" s="26"/>
      <c r="AA6" s="26"/>
      <c r="AB6" s="26"/>
      <c r="AC6" s="26"/>
      <c r="AD6" s="547"/>
      <c r="AE6" s="547"/>
    </row>
    <row r="7" spans="1:31" ht="32.25" customHeight="1" thickBot="1">
      <c r="A7" s="244">
        <f>'Project Information'!D8</f>
        <v>0</v>
      </c>
      <c r="B7" s="245"/>
      <c r="C7" s="245"/>
      <c r="D7" s="245"/>
      <c r="E7" s="245"/>
      <c r="F7" s="245"/>
      <c r="G7" s="245"/>
      <c r="H7" s="246"/>
      <c r="I7" s="246"/>
      <c r="J7" s="246"/>
      <c r="K7" s="246"/>
      <c r="L7" s="246"/>
      <c r="M7" s="246"/>
      <c r="N7" s="246"/>
      <c r="O7" s="94" t="s">
        <v>1288</v>
      </c>
      <c r="P7" s="557">
        <f>IFERROR(VLOOKUP('Interior Space'!$P$3&amp;'Interior Space'!$P$4,Table5[],6,FALSE),0)</f>
        <v>0</v>
      </c>
      <c r="Q7" s="631" t="s">
        <v>1615</v>
      </c>
      <c r="R7" s="632"/>
      <c r="S7" s="552" cm="1">
        <f t="array" ref="S7">IF(AND(C10:C509="Frozen",S3&lt;&gt;0),(12/3.413/(S3+S4)),1.62)</f>
        <v>1.62</v>
      </c>
      <c r="T7" s="26"/>
      <c r="U7" s="26"/>
      <c r="V7" s="26"/>
      <c r="W7" s="26"/>
      <c r="X7" s="26"/>
      <c r="Y7" s="26"/>
    </row>
    <row r="8" spans="1:31" ht="22.5" customHeight="1" thickBot="1">
      <c r="A8" s="150" t="s">
        <v>84</v>
      </c>
      <c r="C8" s="152" t="str">
        <f>IFERROR(VLOOKUP('Project Information'!H10,Table5049[],4,FALSE),"Albany")</f>
        <v>Albany</v>
      </c>
      <c r="D8" s="178">
        <f>'Project Information'!C15</f>
        <v>0</v>
      </c>
      <c r="E8" s="178">
        <f>IFERROR(IF('Project Information'!C15="Whole Building",INDEX(Code!$C$2:$D$33,MATCH(VLOOKUP('Project Information'!$L$10,Table7[],4,TRUE),Code!$B$2:$B$33,1),MATCH('Project Information'!$F$15,Code!$C$1:$D$1,1)),0),0)</f>
        <v>0</v>
      </c>
      <c r="G8" s="115"/>
      <c r="H8" s="151" t="s">
        <v>1402</v>
      </c>
      <c r="I8" s="241" t="s">
        <v>1403</v>
      </c>
      <c r="J8" s="150" t="s">
        <v>1404</v>
      </c>
      <c r="K8" s="26"/>
      <c r="L8" s="26"/>
      <c r="M8" s="26"/>
      <c r="N8" s="26"/>
      <c r="O8" s="26"/>
      <c r="P8" s="26"/>
      <c r="Q8" s="26"/>
      <c r="R8" s="26"/>
      <c r="S8" s="26"/>
      <c r="T8" s="26"/>
      <c r="U8" s="26"/>
      <c r="V8" s="26"/>
      <c r="W8" s="26"/>
      <c r="X8" s="26"/>
      <c r="Y8" s="26"/>
    </row>
    <row r="9" spans="1:31" ht="54" customHeight="1" thickTop="1" thickBot="1">
      <c r="A9" s="257" t="s">
        <v>15</v>
      </c>
      <c r="B9" s="258" t="s">
        <v>1269</v>
      </c>
      <c r="C9" s="258" t="s">
        <v>1620</v>
      </c>
      <c r="D9" s="258" t="s">
        <v>1278</v>
      </c>
      <c r="E9" s="258" t="s">
        <v>1411</v>
      </c>
      <c r="F9" s="259" t="s">
        <v>1275</v>
      </c>
      <c r="G9" s="260" t="s">
        <v>1407</v>
      </c>
      <c r="H9" s="261" t="s">
        <v>1344</v>
      </c>
      <c r="I9" s="261" t="s">
        <v>1271</v>
      </c>
      <c r="J9" s="262" t="s">
        <v>1274</v>
      </c>
      <c r="K9" s="261" t="s">
        <v>1272</v>
      </c>
      <c r="L9" s="261" t="s">
        <v>1273</v>
      </c>
      <c r="M9" s="263" t="s">
        <v>1405</v>
      </c>
      <c r="N9" s="263" t="s">
        <v>1276</v>
      </c>
      <c r="O9" s="264" t="s">
        <v>1412</v>
      </c>
      <c r="P9" s="265" t="s">
        <v>1350</v>
      </c>
      <c r="Q9" s="265" t="s">
        <v>1351</v>
      </c>
      <c r="R9" s="265" t="s">
        <v>1352</v>
      </c>
      <c r="S9" s="266" t="s">
        <v>81</v>
      </c>
      <c r="T9" s="330" t="s">
        <v>1431</v>
      </c>
      <c r="U9" s="232" t="s">
        <v>1359</v>
      </c>
      <c r="V9" s="232" t="s">
        <v>1284</v>
      </c>
      <c r="W9" s="232" t="s">
        <v>1432</v>
      </c>
      <c r="X9" s="232" t="s">
        <v>1469</v>
      </c>
      <c r="Y9" s="232" t="s">
        <v>1470</v>
      </c>
      <c r="Z9" s="232" t="s">
        <v>1433</v>
      </c>
      <c r="AA9" s="447"/>
    </row>
    <row r="10" spans="1:31" ht="63" customHeight="1" thickTop="1" thickBot="1">
      <c r="A10" s="242">
        <v>1</v>
      </c>
      <c r="B10" s="243"/>
      <c r="C10" s="247"/>
      <c r="D10" s="279"/>
      <c r="E10" s="250">
        <f t="shared" ref="E10:E74" si="0">IF(LEFT(D10,6)="Atrium","Enter Total Atrium Height in Feet",0)</f>
        <v>0</v>
      </c>
      <c r="F10" s="278">
        <f t="array" ref="F10">IFERROR(INDEX(CodeLPD,MATCH($D$8&amp;$D10,CodeMethod&amp;SpaceType,0), MATCH('Project Information'!$F$15,Table1[[#Headers],[2020 ECCCNYS (der. IECC 2018)]:[IECC 2015]],0)),0)</f>
        <v>0</v>
      </c>
      <c r="G10" s="328">
        <f>IF(AND('Project Information'!$C$15="Space By Space",'Interior Space'!$B10&gt;0),VLOOKUP('Interior Space'!$D10,Code!$B$34:$E$130,4,TRUE),IF(AND('Project Information'!$C$15="Whole Building",'Project Information'!$L$11=0),'Project Information'!$O$11,IF(AND('Project Information'!$C$15="Whole Building",'Project Information'!$L$11&lt;&gt;'Project Information'!$O$11),'Project Information'!$L$11,0)))</f>
        <v>0</v>
      </c>
      <c r="H10" s="248"/>
      <c r="I10" s="218">
        <f>IFERROR(VLOOKUP(H10,'LED Products List'!$B$8:$G$57,2,FALSE),0)</f>
        <v>0</v>
      </c>
      <c r="J10" s="218">
        <f>IFERROR(VLOOKUP(H10,'LED Products List'!$B$8:$G$57,3,FALSE),0)</f>
        <v>0</v>
      </c>
      <c r="K10" s="218">
        <f>IFERROR(VLOOKUP(H10,'LED Products List'!$B$8:$G$57,4,FALSE),0)</f>
        <v>0</v>
      </c>
      <c r="L10" s="248"/>
      <c r="M10" s="249"/>
      <c r="N10" s="250">
        <f>L10</f>
        <v>0</v>
      </c>
      <c r="O10" s="251">
        <f>IF(M10="Yes",(K10*L10)-(K10*N10*$AB$2),K10*L10)</f>
        <v>0</v>
      </c>
      <c r="P10" s="179">
        <f>IFERROR(IF(C10="Refrigerated",G10*$O10*(1+1/$S$5),IF(C10="Frozen",G10*$O10*(1+1/$S$7),IF(C10="Yes",G10*$O10*(1+$P$5),G10*$O10))),0)</f>
        <v>0</v>
      </c>
      <c r="Q10" s="179">
        <f>IFERROR(IF(C10="Refrigerated",$O10*(1+1/$S$5),IF(C10="Frozen",$O10*(1+1/$S$7),IF(C10="Yes",$O10*(1+$P$6),$O10))),0)</f>
        <v>0</v>
      </c>
      <c r="R10" s="179">
        <f>IFERROR(IF(C10="Yes",$G10*$O10*$P$7,$G10*$O10*0),0)</f>
        <v>0</v>
      </c>
      <c r="S10" s="331"/>
      <c r="T10" s="480">
        <f>O10*G10/1000</f>
        <v>0</v>
      </c>
      <c r="U10" s="448">
        <f t="shared" ref="U10:U73" si="1">IF(M10="Yes",(K10*N10*$AB$2),0)</f>
        <v>0</v>
      </c>
      <c r="V10" s="449">
        <f>IF($D$8="Space By Space",$F10*$E10,IF($D10="Atrium &gt;40 ft in height",($F10*$E10)+0.04,IF($B10&lt;&gt;0,$E$8*'Project Information'!$L$9,0)))</f>
        <v>0</v>
      </c>
      <c r="W10" s="453">
        <f>IF($D$8="Space By Space",V10*G10,V10*G10)</f>
        <v>0</v>
      </c>
      <c r="X10" s="453">
        <f>IF(OR(C10="Refrig",AND($R$1="RWH",C10="Refrig"),AND($R$1="RWH",C10="Yes")),$W10*(1+#REF!),IF($C10="Yes",$W10*(1+$P$5),W10))</f>
        <v>0</v>
      </c>
      <c r="Y10" s="452">
        <f>IF(OR(C10="Refrig",AND($R$1="RWH",C10="Refrig"),AND($R$1="RWH",C10="Yes")),$V10*(1+#REF!),IF($C10="Yes",$V10*(1+$P$6),V10*(1+0)))</f>
        <v>0</v>
      </c>
      <c r="Z10" s="452">
        <f>IF(OR(C10="Refrig",AND($R$1="RWH",C10="Refrig"),AND($R$1="RWH",C10="Yes")),$W10*#REF!,IF(C10="Yes",$W10*$P$7,W10*0))</f>
        <v>0</v>
      </c>
      <c r="AA10" s="280"/>
    </row>
    <row r="11" spans="1:31" ht="63" customHeight="1" thickBot="1">
      <c r="A11" s="242">
        <v>2</v>
      </c>
      <c r="B11" s="243"/>
      <c r="C11" s="247"/>
      <c r="D11" s="279"/>
      <c r="E11" s="250">
        <f t="shared" si="0"/>
        <v>0</v>
      </c>
      <c r="F11" s="278">
        <f t="array" ref="F11">IFERROR(INDEX(CodeLPD,MATCH($D$8&amp;$D11,CodeMethod&amp;SpaceType,0), MATCH('Project Information'!$F$15,Table1[[#Headers],[2020 ECCCNYS (der. IECC 2018)]:[IECC 2015]],0)),0)</f>
        <v>0</v>
      </c>
      <c r="G11" s="328">
        <f>IF(AND('Project Information'!$C$15="Space By Space",'Interior Space'!$B11&gt;0),VLOOKUP('Interior Space'!$D11,Code!$B$34:$E$130,4,TRUE),IF(AND('Project Information'!$C$15="Whole Building",'Project Information'!$L$11=0),'Project Information'!$O$11,IF(AND('Project Information'!$C$15="Whole Building",'Project Information'!$L$11&lt;&gt;'Project Information'!$O$11),'Project Information'!$L$11,0)))</f>
        <v>0</v>
      </c>
      <c r="H11" s="248"/>
      <c r="I11" s="218">
        <f>IFERROR(VLOOKUP(H11,'LED Products List'!$B$8:$G$57,2,FALSE),0)</f>
        <v>0</v>
      </c>
      <c r="J11" s="218">
        <f>IFERROR(VLOOKUP(H11,'LED Products List'!$B$8:$G$57,3,FALSE),0)</f>
        <v>0</v>
      </c>
      <c r="K11" s="218">
        <f>IFERROR(VLOOKUP(H11,'LED Products List'!$B$8:$G$57,4,FALSE),0)</f>
        <v>0</v>
      </c>
      <c r="L11" s="248"/>
      <c r="M11" s="249"/>
      <c r="N11" s="250">
        <f t="shared" ref="N11:N74" si="2">L11</f>
        <v>0</v>
      </c>
      <c r="O11" s="251">
        <f t="shared" ref="O11:O74" si="3">IF(M11="Yes",(K11*L11)-(K11*N11*$AB$2),K11*L11)</f>
        <v>0</v>
      </c>
      <c r="P11" s="179">
        <f t="shared" ref="P11:P74" si="4">IFERROR(IF(C11="Refrigerated",G11*$O11*(1+1/$S$5),IF(C11="Frozen",G11*$O11*(1+1/$S$7),IF(C11="Yes",G11*$O11*(1+$P$5),G11*$O11))),0)</f>
        <v>0</v>
      </c>
      <c r="Q11" s="179">
        <f t="shared" ref="Q11:Q74" si="5">IFERROR(IF(C11="Refrigerated",$O11*(1+1/$S$5),IF(C11="Frozen",$O11*(1+1/$S$7),IF(C11="Yes",$O11*(1+$P$6),$O11))),0)</f>
        <v>0</v>
      </c>
      <c r="R11" s="179">
        <f t="shared" ref="R11:R74" si="6">IFERROR(IF(C11="Yes",$G11*$O11*$P$7,$G11*$O11*0),0)</f>
        <v>0</v>
      </c>
      <c r="S11" s="331"/>
      <c r="T11" s="480">
        <f t="shared" ref="T11:T74" si="7">O11*G11/1000</f>
        <v>0</v>
      </c>
      <c r="U11" s="448">
        <f t="shared" si="1"/>
        <v>0</v>
      </c>
      <c r="V11" s="449">
        <f>IF($D$8="Space By Space",$F11*$E11,IF($D11="Atrium &gt;40 ft in height",($F11*$E11)+0.04,IF($B11&lt;&gt;0,$E$8*'Project Information'!$L$9,0)))</f>
        <v>0</v>
      </c>
      <c r="W11" s="453">
        <f t="shared" ref="W11:W74" si="8">IF($D$8="Space By Space",V11*G11,V11*G11)</f>
        <v>0</v>
      </c>
      <c r="X11" s="453">
        <f>IF(OR(C11="Refrig",AND($R$1="RWH",C11="Refrig"),AND($R$1="RWH",C11="Yes")),$W11*(1+#REF!),IF($C11="Yes",$W11*(1+$P$5),W11))</f>
        <v>0</v>
      </c>
      <c r="Y11" s="452">
        <f>IF(OR(C11="Refrig",AND($R$1="RWH",C11="Refrig"),AND($R$1="RWH",C11="Yes")),$V11*(1+#REF!),IF($C11="Yes",$V11*(1+$P$6),V11*(1+0)))</f>
        <v>0</v>
      </c>
      <c r="Z11" s="452">
        <f>IF(OR(C11="Refrig",AND($R$1="RWH",C11="Refrig"),AND($R$1="RWH",C11="Yes")),$W11*#REF!,IF(C11="Yes",$W11*$P$7,W11*0))</f>
        <v>0</v>
      </c>
    </row>
    <row r="12" spans="1:31" ht="63" customHeight="1" thickBot="1">
      <c r="A12" s="242">
        <v>3</v>
      </c>
      <c r="B12" s="243"/>
      <c r="C12" s="247"/>
      <c r="D12" s="279"/>
      <c r="E12" s="250">
        <f t="shared" si="0"/>
        <v>0</v>
      </c>
      <c r="F12" s="278">
        <f t="array" ref="F12">IFERROR(INDEX(CodeLPD,MATCH($D$8&amp;$D12,CodeMethod&amp;SpaceType,0), MATCH('Project Information'!$F$15,Table1[[#Headers],[2020 ECCCNYS (der. IECC 2018)]:[IECC 2015]],0)),0)</f>
        <v>0</v>
      </c>
      <c r="G12" s="328">
        <f>IF(AND('Project Information'!$C$15="Space By Space",'Interior Space'!$B12&gt;0),VLOOKUP('Interior Space'!$D12,Code!$B$34:$E$130,4,TRUE),IF(AND('Project Information'!$C$15="Whole Building",'Project Information'!$L$11=0),'Project Information'!$O$11,IF(AND('Project Information'!$C$15="Whole Building",'Project Information'!$L$11&lt;&gt;'Project Information'!$O$11),'Project Information'!$L$11,0)))</f>
        <v>0</v>
      </c>
      <c r="H12" s="248"/>
      <c r="I12" s="218">
        <f>IFERROR(VLOOKUP(H12,'LED Products List'!$B$8:$G$57,2,FALSE),0)</f>
        <v>0</v>
      </c>
      <c r="J12" s="218">
        <f>IFERROR(VLOOKUP(H12,'LED Products List'!$B$8:$G$57,3,FALSE),0)</f>
        <v>0</v>
      </c>
      <c r="K12" s="218">
        <f>IFERROR(VLOOKUP(H12,'LED Products List'!$B$8:$G$57,4,FALSE),0)</f>
        <v>0</v>
      </c>
      <c r="L12" s="248"/>
      <c r="M12" s="249"/>
      <c r="N12" s="250">
        <f t="shared" si="2"/>
        <v>0</v>
      </c>
      <c r="O12" s="251">
        <f t="shared" si="3"/>
        <v>0</v>
      </c>
      <c r="P12" s="179">
        <f t="shared" si="4"/>
        <v>0</v>
      </c>
      <c r="Q12" s="179">
        <f t="shared" si="5"/>
        <v>0</v>
      </c>
      <c r="R12" s="179">
        <f t="shared" si="6"/>
        <v>0</v>
      </c>
      <c r="S12" s="331"/>
      <c r="T12" s="480">
        <f t="shared" si="7"/>
        <v>0</v>
      </c>
      <c r="U12" s="448">
        <f t="shared" si="1"/>
        <v>0</v>
      </c>
      <c r="V12" s="449">
        <f>IF($D$8="Space By Space",$F12*$E12,IF($D12="Atrium &gt;40 ft in height",($F12*$E12)+0.04,IF($B12&lt;&gt;0,$E$8*'Project Information'!$L$9,0)))</f>
        <v>0</v>
      </c>
      <c r="W12" s="453">
        <f t="shared" si="8"/>
        <v>0</v>
      </c>
      <c r="X12" s="453">
        <f>IF(OR(C12="Refrig",AND($R$1="RWH",C12="Refrig"),AND($R$1="RWH",C12="Yes")),$W12*(1+#REF!),IF($C12="Yes",$W12*(1+$P$5),W12))</f>
        <v>0</v>
      </c>
      <c r="Y12" s="452">
        <f>IF(OR(C12="Refrig",AND($R$1="RWH",C12="Refrig"),AND($R$1="RWH",C12="Yes")),$V12*(1+#REF!),IF($C12="Yes",$V12*(1+$P$6),V12*(1+0)))</f>
        <v>0</v>
      </c>
      <c r="Z12" s="452">
        <f>IF(OR(C12="Refrig",AND($R$1="RWH",C12="Refrig"),AND($R$1="RWH",C12="Yes")),$W12*#REF!,IF(C12="Yes",$W12*$P$7,W12*0))</f>
        <v>0</v>
      </c>
    </row>
    <row r="13" spans="1:31" ht="63" customHeight="1" thickBot="1">
      <c r="A13" s="242">
        <v>4</v>
      </c>
      <c r="B13" s="243"/>
      <c r="C13" s="247"/>
      <c r="D13" s="279"/>
      <c r="E13" s="250">
        <f t="shared" si="0"/>
        <v>0</v>
      </c>
      <c r="F13" s="278">
        <f t="array" ref="F13">IFERROR(INDEX(CodeLPD,MATCH($D$8&amp;$D13,CodeMethod&amp;SpaceType,0), MATCH('Project Information'!$F$15,Table1[[#Headers],[2020 ECCCNYS (der. IECC 2018)]:[IECC 2015]],0)),0)</f>
        <v>0</v>
      </c>
      <c r="G13" s="328">
        <f>IF(AND('Project Information'!$C$15="Space By Space",'Interior Space'!$B13&gt;0),VLOOKUP('Interior Space'!$D13,Code!$B$34:$E$130,4,TRUE),IF(AND('Project Information'!$C$15="Whole Building",'Project Information'!$L$11=0),'Project Information'!$O$11,IF(AND('Project Information'!$C$15="Whole Building",'Project Information'!$L$11&lt;&gt;'Project Information'!$O$11),'Project Information'!$L$11,0)))</f>
        <v>0</v>
      </c>
      <c r="H13" s="248"/>
      <c r="I13" s="218">
        <f>IFERROR(VLOOKUP(H13,'LED Products List'!$B$8:$G$57,2,FALSE),0)</f>
        <v>0</v>
      </c>
      <c r="J13" s="218">
        <f>IFERROR(VLOOKUP(H13,'LED Products List'!$B$8:$G$57,3,FALSE),0)</f>
        <v>0</v>
      </c>
      <c r="K13" s="218">
        <f>IFERROR(VLOOKUP(H13,'LED Products List'!$B$8:$G$57,4,FALSE),0)</f>
        <v>0</v>
      </c>
      <c r="L13" s="248"/>
      <c r="M13" s="249"/>
      <c r="N13" s="250">
        <f t="shared" si="2"/>
        <v>0</v>
      </c>
      <c r="O13" s="251">
        <f t="shared" si="3"/>
        <v>0</v>
      </c>
      <c r="P13" s="179">
        <f t="shared" si="4"/>
        <v>0</v>
      </c>
      <c r="Q13" s="179">
        <f t="shared" si="5"/>
        <v>0</v>
      </c>
      <c r="R13" s="179">
        <f t="shared" si="6"/>
        <v>0</v>
      </c>
      <c r="S13" s="331"/>
      <c r="T13" s="480">
        <f t="shared" si="7"/>
        <v>0</v>
      </c>
      <c r="U13" s="448">
        <f t="shared" si="1"/>
        <v>0</v>
      </c>
      <c r="V13" s="449">
        <f>IF($D$8="Space By Space",$F13*$E13,IF($D13="Atrium &gt;40 ft in height",($F13*$E13)+0.04,IF($B13&lt;&gt;0,$E$8*'Project Information'!$L$9,0)))</f>
        <v>0</v>
      </c>
      <c r="W13" s="453">
        <f t="shared" si="8"/>
        <v>0</v>
      </c>
      <c r="X13" s="453">
        <f>IF(OR(C13="Refrig",AND($R$1="RWH",C13="Refrig"),AND($R$1="RWH",C13="Yes")),$W13*(1+#REF!),IF($C13="Yes",$W13*(1+$P$5),W13))</f>
        <v>0</v>
      </c>
      <c r="Y13" s="452">
        <f>IF(OR(C13="Refrig",AND($R$1="RWH",C13="Refrig"),AND($R$1="RWH",C13="Yes")),$V13*(1+#REF!),IF($C13="Yes",$V13*(1+$P$6),V13*(1+0)))</f>
        <v>0</v>
      </c>
      <c r="Z13" s="452">
        <f>IF(OR(C13="Refrig",AND($R$1="RWH",C13="Refrig"),AND($R$1="RWH",C13="Yes")),$W13*#REF!,IF(C13="Yes",$W13*$P$7,W13*0))</f>
        <v>0</v>
      </c>
    </row>
    <row r="14" spans="1:31" ht="63" customHeight="1" thickBot="1">
      <c r="A14" s="242">
        <v>5</v>
      </c>
      <c r="B14" s="243"/>
      <c r="C14" s="247"/>
      <c r="D14" s="279"/>
      <c r="E14" s="250">
        <f t="shared" si="0"/>
        <v>0</v>
      </c>
      <c r="F14" s="278">
        <f t="array" ref="F14">IFERROR(INDEX(CodeLPD,MATCH($D$8&amp;$D14,CodeMethod&amp;SpaceType,0), MATCH('Project Information'!$F$15,Table1[[#Headers],[2020 ECCCNYS (der. IECC 2018)]:[IECC 2015]],0)),0)</f>
        <v>0</v>
      </c>
      <c r="G14" s="328">
        <f>IF(AND('Project Information'!$C$15="Space By Space",'Interior Space'!$B14&gt;0),VLOOKUP('Interior Space'!$D14,Code!$B$34:$E$130,4,TRUE),IF(AND('Project Information'!$C$15="Whole Building",'Project Information'!$L$11=0),'Project Information'!$O$11,IF(AND('Project Information'!$C$15="Whole Building",'Project Information'!$L$11&lt;&gt;'Project Information'!$O$11),'Project Information'!$L$11,0)))</f>
        <v>0</v>
      </c>
      <c r="H14" s="248"/>
      <c r="I14" s="218">
        <f>IFERROR(VLOOKUP(H14,'LED Products List'!$B$8:$G$57,2,FALSE),0)</f>
        <v>0</v>
      </c>
      <c r="J14" s="218">
        <f>IFERROR(VLOOKUP(H14,'LED Products List'!$B$8:$G$57,3,FALSE),0)</f>
        <v>0</v>
      </c>
      <c r="K14" s="218">
        <f>IFERROR(VLOOKUP(H14,'LED Products List'!$B$8:$G$57,4,FALSE),0)</f>
        <v>0</v>
      </c>
      <c r="L14" s="248"/>
      <c r="M14" s="249"/>
      <c r="N14" s="250">
        <f t="shared" si="2"/>
        <v>0</v>
      </c>
      <c r="O14" s="251">
        <f t="shared" si="3"/>
        <v>0</v>
      </c>
      <c r="P14" s="179">
        <f t="shared" si="4"/>
        <v>0</v>
      </c>
      <c r="Q14" s="179">
        <f t="shared" si="5"/>
        <v>0</v>
      </c>
      <c r="R14" s="179">
        <f t="shared" si="6"/>
        <v>0</v>
      </c>
      <c r="S14" s="331"/>
      <c r="T14" s="480">
        <f t="shared" si="7"/>
        <v>0</v>
      </c>
      <c r="U14" s="448">
        <f t="shared" si="1"/>
        <v>0</v>
      </c>
      <c r="V14" s="449">
        <f>IF($D$8="Space By Space",$F14*$E14,IF($D14="Atrium &gt;40 ft in height",($F14*$E14)+0.04,IF($B14&lt;&gt;0,$E$8*'Project Information'!$L$9,0)))</f>
        <v>0</v>
      </c>
      <c r="W14" s="453">
        <f t="shared" si="8"/>
        <v>0</v>
      </c>
      <c r="X14" s="453">
        <f>IF(OR(C14="Refrig",AND($R$1="RWH",C14="Refrig"),AND($R$1="RWH",C14="Yes")),$W14*(1+#REF!),IF($C14="Yes",$W14*(1+$P$5),W14))</f>
        <v>0</v>
      </c>
      <c r="Y14" s="452">
        <f>IF(OR(C14="Refrig",AND($R$1="RWH",C14="Refrig"),AND($R$1="RWH",C14="Yes")),$V14*(1+#REF!),IF($C14="Yes",$V14*(1+$P$6),V14*(1+0)))</f>
        <v>0</v>
      </c>
      <c r="Z14" s="452">
        <f>IF(OR(C14="Refrig",AND($R$1="RWH",C14="Refrig"),AND($R$1="RWH",C14="Yes")),$W14*#REF!,IF(C14="Yes",$W14*$P$7,W14*0))</f>
        <v>0</v>
      </c>
    </row>
    <row r="15" spans="1:31" ht="63" customHeight="1" thickBot="1">
      <c r="A15" s="242">
        <v>6</v>
      </c>
      <c r="B15" s="243"/>
      <c r="C15" s="247"/>
      <c r="D15" s="279"/>
      <c r="E15" s="250">
        <f t="shared" si="0"/>
        <v>0</v>
      </c>
      <c r="F15" s="278">
        <f t="array" ref="F15">IFERROR(INDEX(CodeLPD,MATCH($D$8&amp;$D15,CodeMethod&amp;SpaceType,0), MATCH('Project Information'!$F$15,Table1[[#Headers],[2020 ECCCNYS (der. IECC 2018)]:[IECC 2015]],0)),0)</f>
        <v>0</v>
      </c>
      <c r="G15" s="328">
        <f>IF(AND('Project Information'!$C$15="Space By Space",'Interior Space'!$B15&gt;0),VLOOKUP('Interior Space'!$D15,Code!$B$34:$E$130,4,TRUE),IF(AND('Project Information'!$C$15="Whole Building",'Project Information'!$L$11=0),'Project Information'!$O$11,IF(AND('Project Information'!$C$15="Whole Building",'Project Information'!$L$11&lt;&gt;'Project Information'!$O$11),'Project Information'!$L$11,0)))</f>
        <v>0</v>
      </c>
      <c r="H15" s="248"/>
      <c r="I15" s="218">
        <f>IFERROR(VLOOKUP(H15,'LED Products List'!$B$8:$G$57,2,FALSE),0)</f>
        <v>0</v>
      </c>
      <c r="J15" s="218">
        <f>IFERROR(VLOOKUP(H15,'LED Products List'!$B$8:$G$57,3,FALSE),0)</f>
        <v>0</v>
      </c>
      <c r="K15" s="218">
        <f>IFERROR(VLOOKUP(H15,'LED Products List'!$B$8:$G$57,4,FALSE),0)</f>
        <v>0</v>
      </c>
      <c r="L15" s="248"/>
      <c r="M15" s="249"/>
      <c r="N15" s="250">
        <f t="shared" si="2"/>
        <v>0</v>
      </c>
      <c r="O15" s="251">
        <f t="shared" si="3"/>
        <v>0</v>
      </c>
      <c r="P15" s="179">
        <f t="shared" si="4"/>
        <v>0</v>
      </c>
      <c r="Q15" s="179">
        <f t="shared" si="5"/>
        <v>0</v>
      </c>
      <c r="R15" s="179">
        <f t="shared" si="6"/>
        <v>0</v>
      </c>
      <c r="S15" s="331"/>
      <c r="T15" s="480">
        <f t="shared" si="7"/>
        <v>0</v>
      </c>
      <c r="U15" s="448">
        <f t="shared" si="1"/>
        <v>0</v>
      </c>
      <c r="V15" s="449">
        <f>IF($D$8="Space By Space",$F15*$E15,IF($D15="Atrium &gt;40 ft in height",($F15*$E15)+0.04,IF($B15&lt;&gt;0,$E$8*'Project Information'!$L$9,0)))</f>
        <v>0</v>
      </c>
      <c r="W15" s="453">
        <f t="shared" si="8"/>
        <v>0</v>
      </c>
      <c r="X15" s="453">
        <f>IF(OR(C15="Refrig",AND($R$1="RWH",C15="Refrig"),AND($R$1="RWH",C15="Yes")),$W15*(1+#REF!),IF($C15="Yes",$W15*(1+$P$5),W15))</f>
        <v>0</v>
      </c>
      <c r="Y15" s="452">
        <f>IF(OR(C15="Refrig",AND($R$1="RWH",C15="Refrig"),AND($R$1="RWH",C15="Yes")),$V15*(1+#REF!),IF($C15="Yes",$V15*(1+$P$6),V15*(1+0)))</f>
        <v>0</v>
      </c>
      <c r="Z15" s="452">
        <f>IF(OR(C15="Refrig",AND($R$1="RWH",C15="Refrig"),AND($R$1="RWH",C15="Yes")),$W15*#REF!,IF(C15="Yes",$W15*$P$7,W15*0))</f>
        <v>0</v>
      </c>
    </row>
    <row r="16" spans="1:31" ht="63" customHeight="1" thickBot="1">
      <c r="A16" s="242">
        <v>7</v>
      </c>
      <c r="B16" s="243"/>
      <c r="C16" s="247"/>
      <c r="D16" s="279"/>
      <c r="E16" s="250">
        <f t="shared" si="0"/>
        <v>0</v>
      </c>
      <c r="F16" s="278">
        <f t="array" ref="F16">IFERROR(INDEX(CodeLPD,MATCH($D$8&amp;$D16,CodeMethod&amp;SpaceType,0), MATCH('Project Information'!$F$15,Table1[[#Headers],[2020 ECCCNYS (der. IECC 2018)]:[IECC 2015]],0)),0)</f>
        <v>0</v>
      </c>
      <c r="G16" s="328">
        <f>IF(AND('Project Information'!$C$15="Space By Space",'Interior Space'!$B16&gt;0),VLOOKUP('Interior Space'!$D16,Code!$B$34:$E$130,4,TRUE),IF(AND('Project Information'!$C$15="Whole Building",'Project Information'!$L$11=0),'Project Information'!$O$11,IF(AND('Project Information'!$C$15="Whole Building",'Project Information'!$L$11&lt;&gt;'Project Information'!$O$11),'Project Information'!$L$11,0)))</f>
        <v>0</v>
      </c>
      <c r="H16" s="248"/>
      <c r="I16" s="218">
        <f>IFERROR(VLOOKUP(H16,'LED Products List'!$B$8:$G$57,2,FALSE),0)</f>
        <v>0</v>
      </c>
      <c r="J16" s="218">
        <f>IFERROR(VLOOKUP(H16,'LED Products List'!$B$8:$G$57,3,FALSE),0)</f>
        <v>0</v>
      </c>
      <c r="K16" s="218">
        <f>IFERROR(VLOOKUP(H16,'LED Products List'!$B$8:$G$57,4,FALSE),0)</f>
        <v>0</v>
      </c>
      <c r="L16" s="248"/>
      <c r="M16" s="249"/>
      <c r="N16" s="250">
        <f t="shared" si="2"/>
        <v>0</v>
      </c>
      <c r="O16" s="251">
        <f t="shared" si="3"/>
        <v>0</v>
      </c>
      <c r="P16" s="179">
        <f t="shared" si="4"/>
        <v>0</v>
      </c>
      <c r="Q16" s="179">
        <f t="shared" si="5"/>
        <v>0</v>
      </c>
      <c r="R16" s="179">
        <f t="shared" si="6"/>
        <v>0</v>
      </c>
      <c r="S16" s="331"/>
      <c r="T16" s="480">
        <f t="shared" si="7"/>
        <v>0</v>
      </c>
      <c r="U16" s="448">
        <f t="shared" si="1"/>
        <v>0</v>
      </c>
      <c r="V16" s="449">
        <f>IF($D$8="Space By Space",$F16*$E16,IF($D16="Atrium &gt;40 ft in height",($F16*$E16)+0.04,IF($B16&lt;&gt;0,$E$8*'Project Information'!$L$9,0)))</f>
        <v>0</v>
      </c>
      <c r="W16" s="453">
        <f t="shared" si="8"/>
        <v>0</v>
      </c>
      <c r="X16" s="453">
        <f>IF(OR(C16="Refrig",AND($R$1="RWH",C16="Refrig"),AND($R$1="RWH",C16="Yes")),$W16*(1+#REF!),IF($C16="Yes",$W16*(1+$P$5),W16))</f>
        <v>0</v>
      </c>
      <c r="Y16" s="452">
        <f>IF(OR(C16="Refrig",AND($R$1="RWH",C16="Refrig"),AND($R$1="RWH",C16="Yes")),$V16*(1+#REF!),IF($C16="Yes",$V16*(1+$P$6),V16*(1+0)))</f>
        <v>0</v>
      </c>
      <c r="Z16" s="452">
        <f>IF(OR(C16="Refrig",AND($R$1="RWH",C16="Refrig"),AND($R$1="RWH",C16="Yes")),$W16*#REF!,IF(C16="Yes",$W16*$P$7,W16*0))</f>
        <v>0</v>
      </c>
    </row>
    <row r="17" spans="1:26" ht="63" customHeight="1" thickBot="1">
      <c r="A17" s="242">
        <v>8</v>
      </c>
      <c r="B17" s="243"/>
      <c r="C17" s="247"/>
      <c r="D17" s="279"/>
      <c r="E17" s="250">
        <f t="shared" si="0"/>
        <v>0</v>
      </c>
      <c r="F17" s="278">
        <f t="array" ref="F17">IFERROR(INDEX(CodeLPD,MATCH($D$8&amp;$D17,CodeMethod&amp;SpaceType,0), MATCH('Project Information'!$F$15,Table1[[#Headers],[2020 ECCCNYS (der. IECC 2018)]:[IECC 2015]],0)),0)</f>
        <v>0</v>
      </c>
      <c r="G17" s="328">
        <f>IF(AND('Project Information'!$C$15="Space By Space",'Interior Space'!$B17&gt;0),VLOOKUP('Interior Space'!$D17,Code!$B$34:$E$130,4,TRUE),IF(AND('Project Information'!$C$15="Whole Building",'Project Information'!$L$11=0),'Project Information'!$O$11,IF(AND('Project Information'!$C$15="Whole Building",'Project Information'!$L$11&lt;&gt;'Project Information'!$O$11),'Project Information'!$L$11,0)))</f>
        <v>0</v>
      </c>
      <c r="H17" s="248"/>
      <c r="I17" s="218">
        <f>IFERROR(VLOOKUP(H17,'LED Products List'!$B$8:$G$57,2,FALSE),0)</f>
        <v>0</v>
      </c>
      <c r="J17" s="218">
        <f>IFERROR(VLOOKUP(H17,'LED Products List'!$B$8:$G$57,3,FALSE),0)</f>
        <v>0</v>
      </c>
      <c r="K17" s="218">
        <f>IFERROR(VLOOKUP(H17,'LED Products List'!$B$8:$G$57,4,FALSE),0)</f>
        <v>0</v>
      </c>
      <c r="L17" s="248"/>
      <c r="M17" s="249"/>
      <c r="N17" s="250">
        <f t="shared" si="2"/>
        <v>0</v>
      </c>
      <c r="O17" s="251">
        <f t="shared" si="3"/>
        <v>0</v>
      </c>
      <c r="P17" s="179">
        <f t="shared" si="4"/>
        <v>0</v>
      </c>
      <c r="Q17" s="179">
        <f t="shared" si="5"/>
        <v>0</v>
      </c>
      <c r="R17" s="179">
        <f t="shared" si="6"/>
        <v>0</v>
      </c>
      <c r="S17" s="331"/>
      <c r="T17" s="480">
        <f t="shared" si="7"/>
        <v>0</v>
      </c>
      <c r="U17" s="448">
        <f t="shared" si="1"/>
        <v>0</v>
      </c>
      <c r="V17" s="449">
        <f>IF($D$8="Space By Space",$F17*$E17,IF($D17="Atrium &gt;40 ft in height",($F17*$E17)+0.04,IF($B17&lt;&gt;0,$E$8*'Project Information'!$L$9,0)))</f>
        <v>0</v>
      </c>
      <c r="W17" s="453">
        <f t="shared" si="8"/>
        <v>0</v>
      </c>
      <c r="X17" s="453">
        <f>IF(OR(C17="Refrig",AND($R$1="RWH",C17="Refrig"),AND($R$1="RWH",C17="Yes")),$W17*(1+#REF!),IF($C17="Yes",$W17*(1+$P$5),W17))</f>
        <v>0</v>
      </c>
      <c r="Y17" s="452">
        <f>IF(OR(C17="Refrig",AND($R$1="RWH",C17="Refrig"),AND($R$1="RWH",C17="Yes")),$V17*(1+#REF!),IF($C17="Yes",$V17*(1+$P$6),V17*(1+0)))</f>
        <v>0</v>
      </c>
      <c r="Z17" s="452">
        <f>IF(OR(C17="Refrig",AND($R$1="RWH",C17="Refrig"),AND($R$1="RWH",C17="Yes")),$W17*#REF!,IF(C17="Yes",$W17*$P$7,W17*0))</f>
        <v>0</v>
      </c>
    </row>
    <row r="18" spans="1:26" ht="63" customHeight="1" thickBot="1">
      <c r="A18" s="242">
        <v>9</v>
      </c>
      <c r="B18" s="243"/>
      <c r="C18" s="247"/>
      <c r="D18" s="279"/>
      <c r="E18" s="250">
        <f t="shared" si="0"/>
        <v>0</v>
      </c>
      <c r="F18" s="278">
        <f t="array" ref="F18">IFERROR(INDEX(CodeLPD,MATCH($D$8&amp;$D18,CodeMethod&amp;SpaceType,0), MATCH('Project Information'!$F$15,Table1[[#Headers],[2020 ECCCNYS (der. IECC 2018)]:[IECC 2015]],0)),0)</f>
        <v>0</v>
      </c>
      <c r="G18" s="328">
        <f>IF(AND('Project Information'!$C$15="Space By Space",'Interior Space'!$B18&gt;0),VLOOKUP('Interior Space'!$D18,Code!$B$34:$E$130,4,TRUE),IF(AND('Project Information'!$C$15="Whole Building",'Project Information'!$L$11=0),'Project Information'!$O$11,IF(AND('Project Information'!$C$15="Whole Building",'Project Information'!$L$11&lt;&gt;'Project Information'!$O$11),'Project Information'!$L$11,0)))</f>
        <v>0</v>
      </c>
      <c r="H18" s="248"/>
      <c r="I18" s="218">
        <f>IFERROR(VLOOKUP(H18,'LED Products List'!$B$8:$G$57,2,FALSE),0)</f>
        <v>0</v>
      </c>
      <c r="J18" s="218">
        <f>IFERROR(VLOOKUP(H18,'LED Products List'!$B$8:$G$57,3,FALSE),0)</f>
        <v>0</v>
      </c>
      <c r="K18" s="218">
        <f>IFERROR(VLOOKUP(H18,'LED Products List'!$B$8:$G$57,4,FALSE),0)</f>
        <v>0</v>
      </c>
      <c r="L18" s="248"/>
      <c r="M18" s="249"/>
      <c r="N18" s="250">
        <f t="shared" si="2"/>
        <v>0</v>
      </c>
      <c r="O18" s="251">
        <f t="shared" si="3"/>
        <v>0</v>
      </c>
      <c r="P18" s="179">
        <f t="shared" si="4"/>
        <v>0</v>
      </c>
      <c r="Q18" s="179">
        <f t="shared" si="5"/>
        <v>0</v>
      </c>
      <c r="R18" s="179">
        <f t="shared" si="6"/>
        <v>0</v>
      </c>
      <c r="S18" s="331"/>
      <c r="T18" s="480">
        <f t="shared" si="7"/>
        <v>0</v>
      </c>
      <c r="U18" s="448">
        <f t="shared" si="1"/>
        <v>0</v>
      </c>
      <c r="V18" s="449">
        <f>IF($D$8="Space By Space",$F18*$E18,IF($D18="Atrium &gt;40 ft in height",($F18*$E18)+0.04,IF($B18&lt;&gt;0,$E$8*'Project Information'!$L$9,0)))</f>
        <v>0</v>
      </c>
      <c r="W18" s="453">
        <f t="shared" si="8"/>
        <v>0</v>
      </c>
      <c r="X18" s="453">
        <f>IF(OR(C18="Refrig",AND($R$1="RWH",C18="Refrig"),AND($R$1="RWH",C18="Yes")),$W18*(1+#REF!),IF($C18="Yes",$W18*(1+$P$5),W18))</f>
        <v>0</v>
      </c>
      <c r="Y18" s="452">
        <f>IF(OR(C18="Refrig",AND($R$1="RWH",C18="Refrig"),AND($R$1="RWH",C18="Yes")),$V18*(1+#REF!),IF($C18="Yes",$V18*(1+$P$6),V18*(1+0)))</f>
        <v>0</v>
      </c>
      <c r="Z18" s="452">
        <f>IF(OR(C18="Refrig",AND($R$1="RWH",C18="Refrig"),AND($R$1="RWH",C18="Yes")),$W18*#REF!,IF(C18="Yes",$W18*$P$7,W18*0))</f>
        <v>0</v>
      </c>
    </row>
    <row r="19" spans="1:26" ht="63" customHeight="1" thickBot="1">
      <c r="A19" s="242">
        <v>10</v>
      </c>
      <c r="B19" s="243"/>
      <c r="C19" s="247"/>
      <c r="D19" s="279"/>
      <c r="E19" s="250">
        <f t="shared" si="0"/>
        <v>0</v>
      </c>
      <c r="F19" s="278">
        <f t="array" ref="F19">IFERROR(INDEX(CodeLPD,MATCH($D$8&amp;$D19,CodeMethod&amp;SpaceType,0), MATCH('Project Information'!$F$15,Table1[[#Headers],[2020 ECCCNYS (der. IECC 2018)]:[IECC 2015]],0)),0)</f>
        <v>0</v>
      </c>
      <c r="G19" s="328">
        <f>IF(AND('Project Information'!$C$15="Space By Space",'Interior Space'!$B19&gt;0),VLOOKUP('Interior Space'!$D19,Code!$B$34:$E$130,4,TRUE),IF(AND('Project Information'!$C$15="Whole Building",'Project Information'!$L$11=0),'Project Information'!$O$11,IF(AND('Project Information'!$C$15="Whole Building",'Project Information'!$L$11&lt;&gt;'Project Information'!$O$11),'Project Information'!$L$11,0)))</f>
        <v>0</v>
      </c>
      <c r="H19" s="248"/>
      <c r="I19" s="218">
        <f>IFERROR(VLOOKUP(H19,'LED Products List'!$B$8:$G$57,2,FALSE),0)</f>
        <v>0</v>
      </c>
      <c r="J19" s="218">
        <f>IFERROR(VLOOKUP(H19,'LED Products List'!$B$8:$G$57,3,FALSE),0)</f>
        <v>0</v>
      </c>
      <c r="K19" s="218">
        <f>IFERROR(VLOOKUP(H19,'LED Products List'!$B$8:$G$57,4,FALSE),0)</f>
        <v>0</v>
      </c>
      <c r="L19" s="248"/>
      <c r="M19" s="249"/>
      <c r="N19" s="250">
        <f t="shared" si="2"/>
        <v>0</v>
      </c>
      <c r="O19" s="251">
        <f t="shared" si="3"/>
        <v>0</v>
      </c>
      <c r="P19" s="179">
        <f t="shared" si="4"/>
        <v>0</v>
      </c>
      <c r="Q19" s="179">
        <f t="shared" si="5"/>
        <v>0</v>
      </c>
      <c r="R19" s="179">
        <f t="shared" si="6"/>
        <v>0</v>
      </c>
      <c r="S19" s="331"/>
      <c r="T19" s="480">
        <f t="shared" si="7"/>
        <v>0</v>
      </c>
      <c r="U19" s="448">
        <f t="shared" si="1"/>
        <v>0</v>
      </c>
      <c r="V19" s="449">
        <f>IF($D$8="Space By Space",$F19*$E19,IF($D19="Atrium &gt;40 ft in height",($F19*$E19)+0.04,IF($B19&lt;&gt;0,$E$8*'Project Information'!$L$9,0)))</f>
        <v>0</v>
      </c>
      <c r="W19" s="453">
        <f t="shared" si="8"/>
        <v>0</v>
      </c>
      <c r="X19" s="453">
        <f>IF(OR(C19="Refrig",AND($R$1="RWH",C19="Refrig"),AND($R$1="RWH",C19="Yes")),$W19*(1+#REF!),IF($C19="Yes",$W19*(1+$P$5),W19))</f>
        <v>0</v>
      </c>
      <c r="Y19" s="452">
        <f>IF(OR(C19="Refrig",AND($R$1="RWH",C19="Refrig"),AND($R$1="RWH",C19="Yes")),$V19*(1+#REF!),IF($C19="Yes",$V19*(1+$P$6),V19*(1+0)))</f>
        <v>0</v>
      </c>
      <c r="Z19" s="452">
        <f>IF(OR(C19="Refrig",AND($R$1="RWH",C19="Refrig"),AND($R$1="RWH",C19="Yes")),$W19*#REF!,IF(C19="Yes",$W19*$P$7,W19*0))</f>
        <v>0</v>
      </c>
    </row>
    <row r="20" spans="1:26" ht="63" customHeight="1" thickBot="1">
      <c r="A20" s="242">
        <v>11</v>
      </c>
      <c r="B20" s="243"/>
      <c r="C20" s="247"/>
      <c r="D20" s="279"/>
      <c r="E20" s="250">
        <f t="shared" si="0"/>
        <v>0</v>
      </c>
      <c r="F20" s="278">
        <f t="array" ref="F20">IFERROR(INDEX(CodeLPD,MATCH($D$8&amp;$D20,CodeMethod&amp;SpaceType,0), MATCH('Project Information'!$F$15,Table1[[#Headers],[2020 ECCCNYS (der. IECC 2018)]:[IECC 2015]],0)),0)</f>
        <v>0</v>
      </c>
      <c r="G20" s="328">
        <f>IF(AND('Project Information'!$C$15="Space By Space",'Interior Space'!$B20&gt;0),VLOOKUP('Interior Space'!$D20,Code!$B$34:$E$130,4,TRUE),IF(AND('Project Information'!$C$15="Whole Building",'Project Information'!$L$11=0),'Project Information'!$O$11,IF(AND('Project Information'!$C$15="Whole Building",'Project Information'!$L$11&lt;&gt;'Project Information'!$O$11),'Project Information'!$L$11,0)))</f>
        <v>0</v>
      </c>
      <c r="H20" s="248"/>
      <c r="I20" s="218">
        <f>IFERROR(VLOOKUP(H20,'LED Products List'!$B$8:$G$57,2,FALSE),0)</f>
        <v>0</v>
      </c>
      <c r="J20" s="218">
        <f>IFERROR(VLOOKUP(H20,'LED Products List'!$B$8:$G$57,3,FALSE),0)</f>
        <v>0</v>
      </c>
      <c r="K20" s="218">
        <f>IFERROR(VLOOKUP(H20,'LED Products List'!$B$8:$G$57,4,FALSE),0)</f>
        <v>0</v>
      </c>
      <c r="L20" s="248"/>
      <c r="M20" s="249"/>
      <c r="N20" s="250">
        <f t="shared" si="2"/>
        <v>0</v>
      </c>
      <c r="O20" s="251">
        <f t="shared" si="3"/>
        <v>0</v>
      </c>
      <c r="P20" s="179">
        <f t="shared" si="4"/>
        <v>0</v>
      </c>
      <c r="Q20" s="179">
        <f t="shared" si="5"/>
        <v>0</v>
      </c>
      <c r="R20" s="179">
        <f t="shared" si="6"/>
        <v>0</v>
      </c>
      <c r="S20" s="331"/>
      <c r="T20" s="480">
        <f t="shared" si="7"/>
        <v>0</v>
      </c>
      <c r="U20" s="448">
        <f t="shared" si="1"/>
        <v>0</v>
      </c>
      <c r="V20" s="449">
        <f>IF($D$8="Space By Space",$F20*$E20,IF($D20="Atrium &gt;40 ft in height",($F20*$E20)+0.04,IF($B20&lt;&gt;0,$E$8*'Project Information'!$L$9,0)))</f>
        <v>0</v>
      </c>
      <c r="W20" s="453">
        <f t="shared" si="8"/>
        <v>0</v>
      </c>
      <c r="X20" s="453">
        <f>IF(OR(C20="Refrig",AND($R$1="RWH",C20="Refrig"),AND($R$1="RWH",C20="Yes")),$W20*(1+#REF!),IF($C20="Yes",$W20*(1+$P$5),W20))</f>
        <v>0</v>
      </c>
      <c r="Y20" s="452">
        <f>IF(OR(C20="Refrig",AND($R$1="RWH",C20="Refrig"),AND($R$1="RWH",C20="Yes")),$V20*(1+#REF!),IF($C20="Yes",$V20*(1+$P$6),V20*(1+0)))</f>
        <v>0</v>
      </c>
      <c r="Z20" s="452">
        <f>IF(OR(C20="Refrig",AND($R$1="RWH",C20="Refrig"),AND($R$1="RWH",C20="Yes")),$W20*#REF!,IF(C20="Yes",$W20*$P$7,W20*0))</f>
        <v>0</v>
      </c>
    </row>
    <row r="21" spans="1:26" ht="63" customHeight="1" thickBot="1">
      <c r="A21" s="242">
        <v>12</v>
      </c>
      <c r="B21" s="243"/>
      <c r="C21" s="247"/>
      <c r="D21" s="279"/>
      <c r="E21" s="250">
        <f t="shared" si="0"/>
        <v>0</v>
      </c>
      <c r="F21" s="278">
        <f t="array" ref="F21">IFERROR(INDEX(CodeLPD,MATCH($D$8&amp;$D21,CodeMethod&amp;SpaceType,0), MATCH('Project Information'!$F$15,Table1[[#Headers],[2020 ECCCNYS (der. IECC 2018)]:[IECC 2015]],0)),0)</f>
        <v>0</v>
      </c>
      <c r="G21" s="328">
        <f>IF(AND('Project Information'!$C$15="Space By Space",'Interior Space'!$B21&gt;0),VLOOKUP('Interior Space'!$D21,Code!$B$34:$E$130,4,TRUE),IF(AND('Project Information'!$C$15="Whole Building",'Project Information'!$L$11=0),'Project Information'!$O$11,IF(AND('Project Information'!$C$15="Whole Building",'Project Information'!$L$11&lt;&gt;'Project Information'!$O$11),'Project Information'!$L$11,0)))</f>
        <v>0</v>
      </c>
      <c r="H21" s="248"/>
      <c r="I21" s="218">
        <f>IFERROR(VLOOKUP(H21,'LED Products List'!$B$8:$G$57,2,FALSE),0)</f>
        <v>0</v>
      </c>
      <c r="J21" s="218">
        <f>IFERROR(VLOOKUP(H21,'LED Products List'!$B$8:$G$57,3,FALSE),0)</f>
        <v>0</v>
      </c>
      <c r="K21" s="218">
        <f>IFERROR(VLOOKUP(H21,'LED Products List'!$B$8:$G$57,4,FALSE),0)</f>
        <v>0</v>
      </c>
      <c r="L21" s="248"/>
      <c r="M21" s="249"/>
      <c r="N21" s="250">
        <f t="shared" si="2"/>
        <v>0</v>
      </c>
      <c r="O21" s="251">
        <f t="shared" si="3"/>
        <v>0</v>
      </c>
      <c r="P21" s="179">
        <f t="shared" si="4"/>
        <v>0</v>
      </c>
      <c r="Q21" s="179">
        <f t="shared" si="5"/>
        <v>0</v>
      </c>
      <c r="R21" s="179">
        <f t="shared" si="6"/>
        <v>0</v>
      </c>
      <c r="S21" s="331"/>
      <c r="T21" s="480">
        <f t="shared" si="7"/>
        <v>0</v>
      </c>
      <c r="U21" s="448">
        <f t="shared" si="1"/>
        <v>0</v>
      </c>
      <c r="V21" s="449">
        <f>IF($D$8="Space By Space",$F21*$E21,IF($D21="Atrium &gt;40 ft in height",($F21*$E21)+0.04,IF($B21&lt;&gt;0,$E$8*'Project Information'!$L$9,0)))</f>
        <v>0</v>
      </c>
      <c r="W21" s="453">
        <f t="shared" si="8"/>
        <v>0</v>
      </c>
      <c r="X21" s="453">
        <f>IF(OR(C21="Refrig",AND($R$1="RWH",C21="Refrig"),AND($R$1="RWH",C21="Yes")),$W21*(1+#REF!),IF($C21="Yes",$W21*(1+$P$5),W21))</f>
        <v>0</v>
      </c>
      <c r="Y21" s="452">
        <f>IF(OR(C21="Refrig",AND($R$1="RWH",C21="Refrig"),AND($R$1="RWH",C21="Yes")),$V21*(1+#REF!),IF($C21="Yes",$V21*(1+$P$6),V21*(1+0)))</f>
        <v>0</v>
      </c>
      <c r="Z21" s="452">
        <f>IF(OR(C21="Refrig",AND($R$1="RWH",C21="Refrig"),AND($R$1="RWH",C21="Yes")),$W21*#REF!,IF(C21="Yes",$W21*$P$7,W21*0))</f>
        <v>0</v>
      </c>
    </row>
    <row r="22" spans="1:26" ht="63" customHeight="1" thickBot="1">
      <c r="A22" s="242">
        <v>13</v>
      </c>
      <c r="B22" s="243"/>
      <c r="C22" s="247"/>
      <c r="D22" s="279"/>
      <c r="E22" s="250">
        <f t="shared" si="0"/>
        <v>0</v>
      </c>
      <c r="F22" s="278">
        <f t="array" ref="F22">IFERROR(INDEX(CodeLPD,MATCH($D$8&amp;$D22,CodeMethod&amp;SpaceType,0), MATCH('Project Information'!$F$15,Table1[[#Headers],[2020 ECCCNYS (der. IECC 2018)]:[IECC 2015]],0)),0)</f>
        <v>0</v>
      </c>
      <c r="G22" s="328">
        <f>IF(AND('Project Information'!$C$15="Space By Space",'Interior Space'!$B22&gt;0),VLOOKUP('Interior Space'!$D22,Code!$B$34:$E$130,4,TRUE),IF(AND('Project Information'!$C$15="Whole Building",'Project Information'!$L$11=0),'Project Information'!$O$11,IF(AND('Project Information'!$C$15="Whole Building",'Project Information'!$L$11&lt;&gt;'Project Information'!$O$11),'Project Information'!$L$11,0)))</f>
        <v>0</v>
      </c>
      <c r="H22" s="248"/>
      <c r="I22" s="218">
        <f>IFERROR(VLOOKUP(H22,'LED Products List'!$B$8:$G$57,2,FALSE),0)</f>
        <v>0</v>
      </c>
      <c r="J22" s="218">
        <f>IFERROR(VLOOKUP(H22,'LED Products List'!$B$8:$G$57,3,FALSE),0)</f>
        <v>0</v>
      </c>
      <c r="K22" s="218">
        <f>IFERROR(VLOOKUP(H22,'LED Products List'!$B$8:$G$57,4,FALSE),0)</f>
        <v>0</v>
      </c>
      <c r="L22" s="248"/>
      <c r="M22" s="249"/>
      <c r="N22" s="250">
        <f t="shared" si="2"/>
        <v>0</v>
      </c>
      <c r="O22" s="251">
        <f t="shared" si="3"/>
        <v>0</v>
      </c>
      <c r="P22" s="179">
        <f t="shared" si="4"/>
        <v>0</v>
      </c>
      <c r="Q22" s="179">
        <f t="shared" si="5"/>
        <v>0</v>
      </c>
      <c r="R22" s="179">
        <f t="shared" si="6"/>
        <v>0</v>
      </c>
      <c r="S22" s="331"/>
      <c r="T22" s="480">
        <f t="shared" si="7"/>
        <v>0</v>
      </c>
      <c r="U22" s="448">
        <f t="shared" si="1"/>
        <v>0</v>
      </c>
      <c r="V22" s="449">
        <f>IF($D$8="Space By Space",$F22*$E22,IF($D22="Atrium &gt;40 ft in height",($F22*$E22)+0.04,IF($B22&lt;&gt;0,$E$8*'Project Information'!$L$9,0)))</f>
        <v>0</v>
      </c>
      <c r="W22" s="453">
        <f t="shared" si="8"/>
        <v>0</v>
      </c>
      <c r="X22" s="453">
        <f>IF(OR(C22="Refrig",AND($R$1="RWH",C22="Refrig"),AND($R$1="RWH",C22="Yes")),$W22*(1+#REF!),IF($C22="Yes",$W22*(1+$P$5),W22))</f>
        <v>0</v>
      </c>
      <c r="Y22" s="452">
        <f>IF(OR(C22="Refrig",AND($R$1="RWH",C22="Refrig"),AND($R$1="RWH",C22="Yes")),$V22*(1+#REF!),IF($C22="Yes",$V22*(1+$P$6),V22*(1+0)))</f>
        <v>0</v>
      </c>
      <c r="Z22" s="452">
        <f>IF(OR(C22="Refrig",AND($R$1="RWH",C22="Refrig"),AND($R$1="RWH",C22="Yes")),$W22*#REF!,IF(C22="Yes",$W22*$P$7,W22*0))</f>
        <v>0</v>
      </c>
    </row>
    <row r="23" spans="1:26" ht="63" customHeight="1" thickBot="1">
      <c r="A23" s="242">
        <v>14</v>
      </c>
      <c r="B23" s="243"/>
      <c r="C23" s="247"/>
      <c r="D23" s="279"/>
      <c r="E23" s="250">
        <f t="shared" si="0"/>
        <v>0</v>
      </c>
      <c r="F23" s="278">
        <f t="array" ref="F23">IFERROR(INDEX(CodeLPD,MATCH($D$8&amp;$D23,CodeMethod&amp;SpaceType,0), MATCH('Project Information'!$F$15,Table1[[#Headers],[2020 ECCCNYS (der. IECC 2018)]:[IECC 2015]],0)),0)</f>
        <v>0</v>
      </c>
      <c r="G23" s="328">
        <f>IF(AND('Project Information'!$C$15="Space By Space",'Interior Space'!$B23&gt;0),VLOOKUP('Interior Space'!$D23,Code!$B$34:$E$130,4,TRUE),IF(AND('Project Information'!$C$15="Whole Building",'Project Information'!$L$11=0),'Project Information'!$O$11,IF(AND('Project Information'!$C$15="Whole Building",'Project Information'!$L$11&lt;&gt;'Project Information'!$O$11),'Project Information'!$L$11,0)))</f>
        <v>0</v>
      </c>
      <c r="H23" s="248"/>
      <c r="I23" s="218">
        <f>IFERROR(VLOOKUP(H23,'LED Products List'!$B$8:$G$57,2,FALSE),0)</f>
        <v>0</v>
      </c>
      <c r="J23" s="218">
        <f>IFERROR(VLOOKUP(H23,'LED Products List'!$B$8:$G$57,3,FALSE),0)</f>
        <v>0</v>
      </c>
      <c r="K23" s="218">
        <f>IFERROR(VLOOKUP(H23,'LED Products List'!$B$8:$G$57,4,FALSE),0)</f>
        <v>0</v>
      </c>
      <c r="L23" s="248"/>
      <c r="M23" s="249"/>
      <c r="N23" s="250">
        <f t="shared" si="2"/>
        <v>0</v>
      </c>
      <c r="O23" s="251">
        <f t="shared" si="3"/>
        <v>0</v>
      </c>
      <c r="P23" s="179">
        <f t="shared" si="4"/>
        <v>0</v>
      </c>
      <c r="Q23" s="179">
        <f t="shared" si="5"/>
        <v>0</v>
      </c>
      <c r="R23" s="179">
        <f t="shared" si="6"/>
        <v>0</v>
      </c>
      <c r="S23" s="331"/>
      <c r="T23" s="480">
        <f t="shared" si="7"/>
        <v>0</v>
      </c>
      <c r="U23" s="448">
        <f t="shared" si="1"/>
        <v>0</v>
      </c>
      <c r="V23" s="449">
        <f>IF($D$8="Space By Space",$F23*$E23,IF($D23="Atrium &gt;40 ft in height",($F23*$E23)+0.04,IF($B23&lt;&gt;0,$E$8*'Project Information'!$L$9,0)))</f>
        <v>0</v>
      </c>
      <c r="W23" s="453">
        <f t="shared" si="8"/>
        <v>0</v>
      </c>
      <c r="X23" s="453">
        <f>IF(OR(C23="Refrig",AND($R$1="RWH",C23="Refrig"),AND($R$1="RWH",C23="Yes")),$W23*(1+#REF!),IF($C23="Yes",$W23*(1+$P$5),W23))</f>
        <v>0</v>
      </c>
      <c r="Y23" s="452">
        <f>IF(OR(C23="Refrig",AND($R$1="RWH",C23="Refrig"),AND($R$1="RWH",C23="Yes")),$V23*(1+#REF!),IF($C23="Yes",$V23*(1+$P$6),V23*(1+0)))</f>
        <v>0</v>
      </c>
      <c r="Z23" s="452">
        <f>IF(OR(C23="Refrig",AND($R$1="RWH",C23="Refrig"),AND($R$1="RWH",C23="Yes")),$W23*#REF!,IF(C23="Yes",$W23*$P$7,W23*0))</f>
        <v>0</v>
      </c>
    </row>
    <row r="24" spans="1:26" ht="63" customHeight="1" thickBot="1">
      <c r="A24" s="242">
        <v>15</v>
      </c>
      <c r="B24" s="243"/>
      <c r="C24" s="247"/>
      <c r="D24" s="279"/>
      <c r="E24" s="250">
        <f t="shared" si="0"/>
        <v>0</v>
      </c>
      <c r="F24" s="278">
        <f t="array" ref="F24">IFERROR(INDEX(CodeLPD,MATCH($D$8&amp;$D24,CodeMethod&amp;SpaceType,0), MATCH('Project Information'!$F$15,Table1[[#Headers],[2020 ECCCNYS (der. IECC 2018)]:[IECC 2015]],0)),0)</f>
        <v>0</v>
      </c>
      <c r="G24" s="328">
        <f>IF(AND('Project Information'!$C$15="Space By Space",'Interior Space'!$B24&gt;0),VLOOKUP('Interior Space'!$D24,Code!$B$34:$E$130,4,TRUE),IF(AND('Project Information'!$C$15="Whole Building",'Project Information'!$L$11=0),'Project Information'!$O$11,IF(AND('Project Information'!$C$15="Whole Building",'Project Information'!$L$11&lt;&gt;'Project Information'!$O$11),'Project Information'!$L$11,0)))</f>
        <v>0</v>
      </c>
      <c r="H24" s="248"/>
      <c r="I24" s="218">
        <f>IFERROR(VLOOKUP(H24,'LED Products List'!$B$8:$G$57,2,FALSE),0)</f>
        <v>0</v>
      </c>
      <c r="J24" s="218">
        <f>IFERROR(VLOOKUP(H24,'LED Products List'!$B$8:$G$57,3,FALSE),0)</f>
        <v>0</v>
      </c>
      <c r="K24" s="218">
        <f>IFERROR(VLOOKUP(H24,'LED Products List'!$B$8:$G$57,4,FALSE),0)</f>
        <v>0</v>
      </c>
      <c r="L24" s="248"/>
      <c r="M24" s="249"/>
      <c r="N24" s="250">
        <f t="shared" si="2"/>
        <v>0</v>
      </c>
      <c r="O24" s="251">
        <f t="shared" si="3"/>
        <v>0</v>
      </c>
      <c r="P24" s="179">
        <f t="shared" si="4"/>
        <v>0</v>
      </c>
      <c r="Q24" s="179">
        <f t="shared" si="5"/>
        <v>0</v>
      </c>
      <c r="R24" s="179">
        <f t="shared" si="6"/>
        <v>0</v>
      </c>
      <c r="S24" s="331"/>
      <c r="T24" s="480">
        <f t="shared" si="7"/>
        <v>0</v>
      </c>
      <c r="U24" s="448">
        <f t="shared" si="1"/>
        <v>0</v>
      </c>
      <c r="V24" s="449">
        <f>IF($D$8="Space By Space",$F24*$E24,IF($D24="Atrium &gt;40 ft in height",($F24*$E24)+0.04,IF($B24&lt;&gt;0,$E$8*'Project Information'!$L$9,0)))</f>
        <v>0</v>
      </c>
      <c r="W24" s="453">
        <f t="shared" si="8"/>
        <v>0</v>
      </c>
      <c r="X24" s="453">
        <f>IF(OR(C24="Refrig",AND($R$1="RWH",C24="Refrig"),AND($R$1="RWH",C24="Yes")),$W24*(1+#REF!),IF($C24="Yes",$W24*(1+$P$5),W24))</f>
        <v>0</v>
      </c>
      <c r="Y24" s="452">
        <f>IF(OR(C24="Refrig",AND($R$1="RWH",C24="Refrig"),AND($R$1="RWH",C24="Yes")),$V24*(1+#REF!),IF($C24="Yes",$V24*(1+$P$6),V24*(1+0)))</f>
        <v>0</v>
      </c>
      <c r="Z24" s="452">
        <f>IF(OR(C24="Refrig",AND($R$1="RWH",C24="Refrig"),AND($R$1="RWH",C24="Yes")),$W24*#REF!,IF(C24="Yes",$W24*$P$7,W24*0))</f>
        <v>0</v>
      </c>
    </row>
    <row r="25" spans="1:26" ht="63" customHeight="1" thickBot="1">
      <c r="A25" s="242">
        <v>16</v>
      </c>
      <c r="B25" s="243"/>
      <c r="C25" s="247"/>
      <c r="D25" s="279"/>
      <c r="E25" s="250">
        <f t="shared" si="0"/>
        <v>0</v>
      </c>
      <c r="F25" s="278">
        <f t="array" ref="F25">IFERROR(INDEX(CodeLPD,MATCH($D$8&amp;$D25,CodeMethod&amp;SpaceType,0), MATCH('Project Information'!$F$15,Table1[[#Headers],[2020 ECCCNYS (der. IECC 2018)]:[IECC 2015]],0)),0)</f>
        <v>0</v>
      </c>
      <c r="G25" s="328">
        <f>IF(AND('Project Information'!$C$15="Space By Space",'Interior Space'!$B25&gt;0),VLOOKUP('Interior Space'!$D25,Code!$B$34:$E$130,4,TRUE),IF(AND('Project Information'!$C$15="Whole Building",'Project Information'!$L$11=0),'Project Information'!$O$11,IF(AND('Project Information'!$C$15="Whole Building",'Project Information'!$L$11&lt;&gt;'Project Information'!$O$11),'Project Information'!$L$11,0)))</f>
        <v>0</v>
      </c>
      <c r="H25" s="248"/>
      <c r="I25" s="218">
        <f>IFERROR(VLOOKUP(H25,'LED Products List'!$B$8:$G$57,2,FALSE),0)</f>
        <v>0</v>
      </c>
      <c r="J25" s="218">
        <f>IFERROR(VLOOKUP(H25,'LED Products List'!$B$8:$G$57,3,FALSE),0)</f>
        <v>0</v>
      </c>
      <c r="K25" s="218">
        <f>IFERROR(VLOOKUP(H25,'LED Products List'!$B$8:$G$57,4,FALSE),0)</f>
        <v>0</v>
      </c>
      <c r="L25" s="248"/>
      <c r="M25" s="249"/>
      <c r="N25" s="250">
        <f t="shared" si="2"/>
        <v>0</v>
      </c>
      <c r="O25" s="251">
        <f t="shared" si="3"/>
        <v>0</v>
      </c>
      <c r="P25" s="179">
        <f t="shared" si="4"/>
        <v>0</v>
      </c>
      <c r="Q25" s="179">
        <f t="shared" si="5"/>
        <v>0</v>
      </c>
      <c r="R25" s="179">
        <f t="shared" si="6"/>
        <v>0</v>
      </c>
      <c r="S25" s="331"/>
      <c r="T25" s="480">
        <f t="shared" si="7"/>
        <v>0</v>
      </c>
      <c r="U25" s="448">
        <f t="shared" si="1"/>
        <v>0</v>
      </c>
      <c r="V25" s="449">
        <f>IF($D$8="Space By Space",$F25*$E25,IF($D25="Atrium &gt;40 ft in height",($F25*$E25)+0.04,IF($B25&lt;&gt;0,$E$8*'Project Information'!$L$9,0)))</f>
        <v>0</v>
      </c>
      <c r="W25" s="453">
        <f t="shared" si="8"/>
        <v>0</v>
      </c>
      <c r="X25" s="453">
        <f>IF(OR(C25="Refrig",AND($R$1="RWH",C25="Refrig"),AND($R$1="RWH",C25="Yes")),$W25*(1+#REF!),IF($C25="Yes",$W25*(1+$P$5),W25))</f>
        <v>0</v>
      </c>
      <c r="Y25" s="452">
        <f>IF(OR(C25="Refrig",AND($R$1="RWH",C25="Refrig"),AND($R$1="RWH",C25="Yes")),$V25*(1+#REF!),IF($C25="Yes",$V25*(1+$P$6),V25*(1+0)))</f>
        <v>0</v>
      </c>
      <c r="Z25" s="452">
        <f>IF(OR(C25="Refrig",AND($R$1="RWH",C25="Refrig"),AND($R$1="RWH",C25="Yes")),$W25*#REF!,IF(C25="Yes",$W25*$P$7,W25*0))</f>
        <v>0</v>
      </c>
    </row>
    <row r="26" spans="1:26" ht="63" customHeight="1" thickBot="1">
      <c r="A26" s="242">
        <v>17</v>
      </c>
      <c r="B26" s="243"/>
      <c r="C26" s="247"/>
      <c r="D26" s="279"/>
      <c r="E26" s="250">
        <f t="shared" si="0"/>
        <v>0</v>
      </c>
      <c r="F26" s="278">
        <f t="array" ref="F26">IFERROR(INDEX(CodeLPD,MATCH($D$8&amp;$D26,CodeMethod&amp;SpaceType,0), MATCH('Project Information'!$F$15,Table1[[#Headers],[2020 ECCCNYS (der. IECC 2018)]:[IECC 2015]],0)),0)</f>
        <v>0</v>
      </c>
      <c r="G26" s="328">
        <f>IF(AND('Project Information'!$C$15="Space By Space",'Interior Space'!$B26&gt;0),VLOOKUP('Interior Space'!$D26,Code!$B$34:$E$130,4,TRUE),IF(AND('Project Information'!$C$15="Whole Building",'Project Information'!$L$11=0),'Project Information'!$O$11,IF(AND('Project Information'!$C$15="Whole Building",'Project Information'!$L$11&lt;&gt;'Project Information'!$O$11),'Project Information'!$L$11,0)))</f>
        <v>0</v>
      </c>
      <c r="H26" s="248"/>
      <c r="I26" s="218">
        <f>IFERROR(VLOOKUP(H26,'LED Products List'!$B$8:$G$57,2,FALSE),0)</f>
        <v>0</v>
      </c>
      <c r="J26" s="218">
        <f>IFERROR(VLOOKUP(H26,'LED Products List'!$B$8:$G$57,3,FALSE),0)</f>
        <v>0</v>
      </c>
      <c r="K26" s="218">
        <f>IFERROR(VLOOKUP(H26,'LED Products List'!$B$8:$G$57,4,FALSE),0)</f>
        <v>0</v>
      </c>
      <c r="L26" s="248"/>
      <c r="M26" s="249"/>
      <c r="N26" s="250">
        <f t="shared" si="2"/>
        <v>0</v>
      </c>
      <c r="O26" s="251">
        <f t="shared" si="3"/>
        <v>0</v>
      </c>
      <c r="P26" s="179">
        <f t="shared" si="4"/>
        <v>0</v>
      </c>
      <c r="Q26" s="179">
        <f t="shared" si="5"/>
        <v>0</v>
      </c>
      <c r="R26" s="179">
        <f t="shared" si="6"/>
        <v>0</v>
      </c>
      <c r="S26" s="331"/>
      <c r="T26" s="480">
        <f t="shared" si="7"/>
        <v>0</v>
      </c>
      <c r="U26" s="448">
        <f t="shared" si="1"/>
        <v>0</v>
      </c>
      <c r="V26" s="449">
        <f>IF($D$8="Space By Space",$F26*$E26,IF($D26="Atrium &gt;40 ft in height",($F26*$E26)+0.04,IF($B26&lt;&gt;0,$E$8*'Project Information'!$L$9,0)))</f>
        <v>0</v>
      </c>
      <c r="W26" s="453">
        <f t="shared" si="8"/>
        <v>0</v>
      </c>
      <c r="X26" s="453">
        <f>IF(OR(C26="Refrig",AND($R$1="RWH",C26="Refrig"),AND($R$1="RWH",C26="Yes")),$W26*(1+#REF!),IF($C26="Yes",$W26*(1+$P$5),W26))</f>
        <v>0</v>
      </c>
      <c r="Y26" s="452">
        <f>IF(OR(C26="Refrig",AND($R$1="RWH",C26="Refrig"),AND($R$1="RWH",C26="Yes")),$V26*(1+#REF!),IF($C26="Yes",$V26*(1+$P$6),V26*(1+0)))</f>
        <v>0</v>
      </c>
      <c r="Z26" s="452">
        <f>IF(OR(C26="Refrig",AND($R$1="RWH",C26="Refrig"),AND($R$1="RWH",C26="Yes")),$W26*#REF!,IF(C26="Yes",$W26*$P$7,W26*0))</f>
        <v>0</v>
      </c>
    </row>
    <row r="27" spans="1:26" ht="63" customHeight="1" thickBot="1">
      <c r="A27" s="242">
        <v>18</v>
      </c>
      <c r="B27" s="243"/>
      <c r="C27" s="247"/>
      <c r="D27" s="279"/>
      <c r="E27" s="250">
        <f t="shared" si="0"/>
        <v>0</v>
      </c>
      <c r="F27" s="278">
        <f t="array" ref="F27">IFERROR(INDEX(CodeLPD,MATCH($D$8&amp;$D27,CodeMethod&amp;SpaceType,0), MATCH('Project Information'!$F$15,Table1[[#Headers],[2020 ECCCNYS (der. IECC 2018)]:[IECC 2015]],0)),0)</f>
        <v>0</v>
      </c>
      <c r="G27" s="328">
        <f>IF(AND('Project Information'!$C$15="Space By Space",'Interior Space'!$B27&gt;0),VLOOKUP('Interior Space'!$D27,Code!$B$34:$E$130,4,TRUE),IF(AND('Project Information'!$C$15="Whole Building",'Project Information'!$L$11=0),'Project Information'!$O$11,IF(AND('Project Information'!$C$15="Whole Building",'Project Information'!$L$11&lt;&gt;'Project Information'!$O$11),'Project Information'!$L$11,0)))</f>
        <v>0</v>
      </c>
      <c r="H27" s="248"/>
      <c r="I27" s="218">
        <f>IFERROR(VLOOKUP(H27,'LED Products List'!$B$8:$G$57,2,FALSE),0)</f>
        <v>0</v>
      </c>
      <c r="J27" s="218">
        <f>IFERROR(VLOOKUP(H27,'LED Products List'!$B$8:$G$57,3,FALSE),0)</f>
        <v>0</v>
      </c>
      <c r="K27" s="218">
        <f>IFERROR(VLOOKUP(H27,'LED Products List'!$B$8:$G$57,4,FALSE),0)</f>
        <v>0</v>
      </c>
      <c r="L27" s="248"/>
      <c r="M27" s="249"/>
      <c r="N27" s="250">
        <f t="shared" si="2"/>
        <v>0</v>
      </c>
      <c r="O27" s="251">
        <f t="shared" si="3"/>
        <v>0</v>
      </c>
      <c r="P27" s="179">
        <f t="shared" si="4"/>
        <v>0</v>
      </c>
      <c r="Q27" s="179">
        <f t="shared" si="5"/>
        <v>0</v>
      </c>
      <c r="R27" s="179">
        <f t="shared" si="6"/>
        <v>0</v>
      </c>
      <c r="S27" s="331"/>
      <c r="T27" s="480">
        <f t="shared" si="7"/>
        <v>0</v>
      </c>
      <c r="U27" s="448">
        <f t="shared" si="1"/>
        <v>0</v>
      </c>
      <c r="V27" s="449">
        <f>IF($D$8="Space By Space",$F27*$E27,IF($D27="Atrium &gt;40 ft in height",($F27*$E27)+0.04,IF($B27&lt;&gt;0,$E$8*'Project Information'!$L$9,0)))</f>
        <v>0</v>
      </c>
      <c r="W27" s="453">
        <f t="shared" si="8"/>
        <v>0</v>
      </c>
      <c r="X27" s="453">
        <f>IF(OR(C27="Refrig",AND($R$1="RWH",C27="Refrig"),AND($R$1="RWH",C27="Yes")),$W27*(1+#REF!),IF($C27="Yes",$W27*(1+$P$5),W27))</f>
        <v>0</v>
      </c>
      <c r="Y27" s="452">
        <f>IF(OR(C27="Refrig",AND($R$1="RWH",C27="Refrig"),AND($R$1="RWH",C27="Yes")),$V27*(1+#REF!),IF($C27="Yes",$V27*(1+$P$6),V27*(1+0)))</f>
        <v>0</v>
      </c>
      <c r="Z27" s="452">
        <f>IF(OR(C27="Refrig",AND($R$1="RWH",C27="Refrig"),AND($R$1="RWH",C27="Yes")),$W27*#REF!,IF(C27="Yes",$W27*$P$7,W27*0))</f>
        <v>0</v>
      </c>
    </row>
    <row r="28" spans="1:26" ht="63" customHeight="1" thickBot="1">
      <c r="A28" s="242">
        <v>19</v>
      </c>
      <c r="B28" s="243"/>
      <c r="C28" s="247"/>
      <c r="D28" s="279"/>
      <c r="E28" s="250">
        <f t="shared" si="0"/>
        <v>0</v>
      </c>
      <c r="F28" s="278">
        <f t="array" ref="F28">IFERROR(INDEX(CodeLPD,MATCH($D$8&amp;$D28,CodeMethod&amp;SpaceType,0), MATCH('Project Information'!$F$15,Table1[[#Headers],[2020 ECCCNYS (der. IECC 2018)]:[IECC 2015]],0)),0)</f>
        <v>0</v>
      </c>
      <c r="G28" s="328">
        <f>IF(AND('Project Information'!$C$15="Space By Space",'Interior Space'!$B28&gt;0),VLOOKUP('Interior Space'!$D28,Code!$B$34:$E$130,4,TRUE),IF(AND('Project Information'!$C$15="Whole Building",'Project Information'!$L$11=0),'Project Information'!$O$11,IF(AND('Project Information'!$C$15="Whole Building",'Project Information'!$L$11&lt;&gt;'Project Information'!$O$11),'Project Information'!$L$11,0)))</f>
        <v>0</v>
      </c>
      <c r="H28" s="248"/>
      <c r="I28" s="218">
        <f>IFERROR(VLOOKUP(H28,'LED Products List'!$B$8:$G$57,2,FALSE),0)</f>
        <v>0</v>
      </c>
      <c r="J28" s="218">
        <f>IFERROR(VLOOKUP(H28,'LED Products List'!$B$8:$G$57,3,FALSE),0)</f>
        <v>0</v>
      </c>
      <c r="K28" s="218">
        <f>IFERROR(VLOOKUP(H28,'LED Products List'!$B$8:$G$57,4,FALSE),0)</f>
        <v>0</v>
      </c>
      <c r="L28" s="248"/>
      <c r="M28" s="249"/>
      <c r="N28" s="250">
        <f t="shared" si="2"/>
        <v>0</v>
      </c>
      <c r="O28" s="251">
        <f t="shared" si="3"/>
        <v>0</v>
      </c>
      <c r="P28" s="179">
        <f t="shared" si="4"/>
        <v>0</v>
      </c>
      <c r="Q28" s="179">
        <f t="shared" si="5"/>
        <v>0</v>
      </c>
      <c r="R28" s="179">
        <f t="shared" si="6"/>
        <v>0</v>
      </c>
      <c r="S28" s="331"/>
      <c r="T28" s="480">
        <f t="shared" si="7"/>
        <v>0</v>
      </c>
      <c r="U28" s="448">
        <f t="shared" si="1"/>
        <v>0</v>
      </c>
      <c r="V28" s="449">
        <f>IF($D$8="Space By Space",$F28*$E28,IF($D28="Atrium &gt;40 ft in height",($F28*$E28)+0.04,IF($B28&lt;&gt;0,$E$8*'Project Information'!$L$9,0)))</f>
        <v>0</v>
      </c>
      <c r="W28" s="453">
        <f t="shared" si="8"/>
        <v>0</v>
      </c>
      <c r="X28" s="453">
        <f>IF(OR(C28="Refrig",AND($R$1="RWH",C28="Refrig"),AND($R$1="RWH",C28="Yes")),$W28*(1+#REF!),IF($C28="Yes",$W28*(1+$P$5),W28))</f>
        <v>0</v>
      </c>
      <c r="Y28" s="452">
        <f>IF(OR(C28="Refrig",AND($R$1="RWH",C28="Refrig"),AND($R$1="RWH",C28="Yes")),$V28*(1+#REF!),IF($C28="Yes",$V28*(1+$P$6),V28*(1+0)))</f>
        <v>0</v>
      </c>
      <c r="Z28" s="452">
        <f>IF(OR(C28="Refrig",AND($R$1="RWH",C28="Refrig"),AND($R$1="RWH",C28="Yes")),$W28*#REF!,IF(C28="Yes",$W28*$P$7,W28*0))</f>
        <v>0</v>
      </c>
    </row>
    <row r="29" spans="1:26" ht="63" customHeight="1" thickBot="1">
      <c r="A29" s="242">
        <v>20</v>
      </c>
      <c r="B29" s="243"/>
      <c r="C29" s="247"/>
      <c r="D29" s="279"/>
      <c r="E29" s="250">
        <f t="shared" si="0"/>
        <v>0</v>
      </c>
      <c r="F29" s="278">
        <f t="array" ref="F29">IFERROR(INDEX(CodeLPD,MATCH($D$8&amp;$D29,CodeMethod&amp;SpaceType,0), MATCH('Project Information'!$F$15,Table1[[#Headers],[2020 ECCCNYS (der. IECC 2018)]:[IECC 2015]],0)),0)</f>
        <v>0</v>
      </c>
      <c r="G29" s="328">
        <f>IF(AND('Project Information'!$C$15="Space By Space",'Interior Space'!$B29&gt;0),VLOOKUP('Interior Space'!$D29,Code!$B$34:$E$130,4,TRUE),IF(AND('Project Information'!$C$15="Whole Building",'Project Information'!$L$11=0),'Project Information'!$O$11,IF(AND('Project Information'!$C$15="Whole Building",'Project Information'!$L$11&lt;&gt;'Project Information'!$O$11),'Project Information'!$L$11,0)))</f>
        <v>0</v>
      </c>
      <c r="H29" s="248"/>
      <c r="I29" s="218">
        <f>IFERROR(VLOOKUP(H29,'LED Products List'!$B$8:$G$57,2,FALSE),0)</f>
        <v>0</v>
      </c>
      <c r="J29" s="218">
        <f>IFERROR(VLOOKUP(H29,'LED Products List'!$B$8:$G$57,3,FALSE),0)</f>
        <v>0</v>
      </c>
      <c r="K29" s="218">
        <f>IFERROR(VLOOKUP(H29,'LED Products List'!$B$8:$G$57,4,FALSE),0)</f>
        <v>0</v>
      </c>
      <c r="L29" s="248"/>
      <c r="M29" s="249"/>
      <c r="N29" s="250">
        <f t="shared" si="2"/>
        <v>0</v>
      </c>
      <c r="O29" s="251">
        <f t="shared" si="3"/>
        <v>0</v>
      </c>
      <c r="P29" s="179">
        <f t="shared" si="4"/>
        <v>0</v>
      </c>
      <c r="Q29" s="179">
        <f t="shared" si="5"/>
        <v>0</v>
      </c>
      <c r="R29" s="179">
        <f t="shared" si="6"/>
        <v>0</v>
      </c>
      <c r="S29" s="331"/>
      <c r="T29" s="480">
        <f t="shared" si="7"/>
        <v>0</v>
      </c>
      <c r="U29" s="448">
        <f t="shared" si="1"/>
        <v>0</v>
      </c>
      <c r="V29" s="449">
        <f>IF($D$8="Space By Space",$F29*$E29,IF($D29="Atrium &gt;40 ft in height",($F29*$E29)+0.04,IF($B29&lt;&gt;0,$E$8*'Project Information'!$L$9,0)))</f>
        <v>0</v>
      </c>
      <c r="W29" s="453">
        <f t="shared" si="8"/>
        <v>0</v>
      </c>
      <c r="X29" s="453">
        <f>IF(OR(C29="Refrig",AND($R$1="RWH",C29="Refrig"),AND($R$1="RWH",C29="Yes")),$W29*(1+#REF!),IF($C29="Yes",$W29*(1+$P$5),W29))</f>
        <v>0</v>
      </c>
      <c r="Y29" s="452">
        <f>IF(OR(C29="Refrig",AND($R$1="RWH",C29="Refrig"),AND($R$1="RWH",C29="Yes")),$V29*(1+#REF!),IF($C29="Yes",$V29*(1+$P$6),V29*(1+0)))</f>
        <v>0</v>
      </c>
      <c r="Z29" s="452">
        <f>IF(OR(C29="Refrig",AND($R$1="RWH",C29="Refrig"),AND($R$1="RWH",C29="Yes")),$W29*#REF!,IF(C29="Yes",$W29*$P$7,W29*0))</f>
        <v>0</v>
      </c>
    </row>
    <row r="30" spans="1:26" ht="63" customHeight="1" thickBot="1">
      <c r="A30" s="242">
        <v>21</v>
      </c>
      <c r="B30" s="243"/>
      <c r="C30" s="247"/>
      <c r="D30" s="279"/>
      <c r="E30" s="250">
        <f t="shared" si="0"/>
        <v>0</v>
      </c>
      <c r="F30" s="278">
        <f t="array" ref="F30">IFERROR(INDEX(CodeLPD,MATCH($D$8&amp;$D30,CodeMethod&amp;SpaceType,0), MATCH('Project Information'!$F$15,Table1[[#Headers],[2020 ECCCNYS (der. IECC 2018)]:[IECC 2015]],0)),0)</f>
        <v>0</v>
      </c>
      <c r="G30" s="328">
        <f>IF(AND('Project Information'!$C$15="Space By Space",'Interior Space'!$B30&gt;0),VLOOKUP('Interior Space'!$D30,Code!$B$34:$E$130,4,TRUE),IF(AND('Project Information'!$C$15="Whole Building",'Project Information'!$L$11=0),'Project Information'!$O$11,IF(AND('Project Information'!$C$15="Whole Building",'Project Information'!$L$11&lt;&gt;'Project Information'!$O$11),'Project Information'!$L$11,0)))</f>
        <v>0</v>
      </c>
      <c r="H30" s="248"/>
      <c r="I30" s="218">
        <f>IFERROR(VLOOKUP(H30,'LED Products List'!$B$8:$G$57,2,FALSE),0)</f>
        <v>0</v>
      </c>
      <c r="J30" s="218">
        <f>IFERROR(VLOOKUP(H30,'LED Products List'!$B$8:$G$57,3,FALSE),0)</f>
        <v>0</v>
      </c>
      <c r="K30" s="218">
        <f>IFERROR(VLOOKUP(H30,'LED Products List'!$B$8:$G$57,4,FALSE),0)</f>
        <v>0</v>
      </c>
      <c r="L30" s="248"/>
      <c r="M30" s="249"/>
      <c r="N30" s="250">
        <f t="shared" si="2"/>
        <v>0</v>
      </c>
      <c r="O30" s="251">
        <f t="shared" si="3"/>
        <v>0</v>
      </c>
      <c r="P30" s="179">
        <f t="shared" si="4"/>
        <v>0</v>
      </c>
      <c r="Q30" s="179">
        <f t="shared" si="5"/>
        <v>0</v>
      </c>
      <c r="R30" s="179">
        <f t="shared" si="6"/>
        <v>0</v>
      </c>
      <c r="S30" s="331"/>
      <c r="T30" s="480">
        <f t="shared" si="7"/>
        <v>0</v>
      </c>
      <c r="U30" s="448">
        <f t="shared" si="1"/>
        <v>0</v>
      </c>
      <c r="V30" s="449">
        <f>IF($D$8="Space By Space",$F30*$E30,IF($D30="Atrium &gt;40 ft in height",($F30*$E30)+0.04,IF($B30&lt;&gt;0,$E$8*'Project Information'!$L$9,0)))</f>
        <v>0</v>
      </c>
      <c r="W30" s="453">
        <f t="shared" si="8"/>
        <v>0</v>
      </c>
      <c r="X30" s="453">
        <f>IF(OR(C30="Refrig",AND($R$1="RWH",C30="Refrig"),AND($R$1="RWH",C30="Yes")),$W30*(1+#REF!),IF($C30="Yes",$W30*(1+$P$5),W30))</f>
        <v>0</v>
      </c>
      <c r="Y30" s="452">
        <f>IF(OR(C30="Refrig",AND($R$1="RWH",C30="Refrig"),AND($R$1="RWH",C30="Yes")),$V30*(1+#REF!),IF($C30="Yes",$V30*(1+$P$6),V30*(1+0)))</f>
        <v>0</v>
      </c>
      <c r="Z30" s="452">
        <f>IF(OR(C30="Refrig",AND($R$1="RWH",C30="Refrig"),AND($R$1="RWH",C30="Yes")),$W30*#REF!,IF(C30="Yes",$W30*$P$7,W30*0))</f>
        <v>0</v>
      </c>
    </row>
    <row r="31" spans="1:26" ht="63" customHeight="1" thickBot="1">
      <c r="A31" s="242">
        <v>22</v>
      </c>
      <c r="B31" s="243"/>
      <c r="C31" s="247"/>
      <c r="D31" s="279"/>
      <c r="E31" s="250">
        <f t="shared" si="0"/>
        <v>0</v>
      </c>
      <c r="F31" s="278">
        <f t="array" ref="F31">IFERROR(INDEX(CodeLPD,MATCH($D$8&amp;$D31,CodeMethod&amp;SpaceType,0), MATCH('Project Information'!$F$15,Table1[[#Headers],[2020 ECCCNYS (der. IECC 2018)]:[IECC 2015]],0)),0)</f>
        <v>0</v>
      </c>
      <c r="G31" s="328">
        <f>IF(AND('Project Information'!$C$15="Space By Space",'Interior Space'!$B31&gt;0),VLOOKUP('Interior Space'!$D31,Code!$B$34:$E$130,4,TRUE),IF(AND('Project Information'!$C$15="Whole Building",'Project Information'!$L$11=0),'Project Information'!$O$11,IF(AND('Project Information'!$C$15="Whole Building",'Project Information'!$L$11&lt;&gt;'Project Information'!$O$11),'Project Information'!$L$11,0)))</f>
        <v>0</v>
      </c>
      <c r="H31" s="248"/>
      <c r="I31" s="218">
        <f>IFERROR(VLOOKUP(H31,'LED Products List'!$B$8:$G$57,2,FALSE),0)</f>
        <v>0</v>
      </c>
      <c r="J31" s="218">
        <f>IFERROR(VLOOKUP(H31,'LED Products List'!$B$8:$G$57,3,FALSE),0)</f>
        <v>0</v>
      </c>
      <c r="K31" s="218">
        <f>IFERROR(VLOOKUP(H31,'LED Products List'!$B$8:$G$57,4,FALSE),0)</f>
        <v>0</v>
      </c>
      <c r="L31" s="248"/>
      <c r="M31" s="249"/>
      <c r="N31" s="250">
        <f t="shared" si="2"/>
        <v>0</v>
      </c>
      <c r="O31" s="251">
        <f t="shared" si="3"/>
        <v>0</v>
      </c>
      <c r="P31" s="179">
        <f t="shared" si="4"/>
        <v>0</v>
      </c>
      <c r="Q31" s="179">
        <f t="shared" si="5"/>
        <v>0</v>
      </c>
      <c r="R31" s="179">
        <f t="shared" si="6"/>
        <v>0</v>
      </c>
      <c r="S31" s="331"/>
      <c r="T31" s="480">
        <f t="shared" si="7"/>
        <v>0</v>
      </c>
      <c r="U31" s="448">
        <f t="shared" si="1"/>
        <v>0</v>
      </c>
      <c r="V31" s="449">
        <f>IF($D$8="Space By Space",$F31*$E31,IF($D31="Atrium &gt;40 ft in height",($F31*$E31)+0.04,IF($B31&lt;&gt;0,$E$8*'Project Information'!$L$9,0)))</f>
        <v>0</v>
      </c>
      <c r="W31" s="453">
        <f t="shared" si="8"/>
        <v>0</v>
      </c>
      <c r="X31" s="453">
        <f>IF(OR(C31="Refrig",AND($R$1="RWH",C31="Refrig"),AND($R$1="RWH",C31="Yes")),$W31*(1+#REF!),IF($C31="Yes",$W31*(1+$P$5),W31))</f>
        <v>0</v>
      </c>
      <c r="Y31" s="452">
        <f>IF(OR(C31="Refrig",AND($R$1="RWH",C31="Refrig"),AND($R$1="RWH",C31="Yes")),$V31*(1+#REF!),IF($C31="Yes",$V31*(1+$P$6),V31*(1+0)))</f>
        <v>0</v>
      </c>
      <c r="Z31" s="452">
        <f>IF(OR(C31="Refrig",AND($R$1="RWH",C31="Refrig"),AND($R$1="RWH",C31="Yes")),$W31*#REF!,IF(C31="Yes",$W31*$P$7,W31*0))</f>
        <v>0</v>
      </c>
    </row>
    <row r="32" spans="1:26" ht="63" customHeight="1" thickBot="1">
      <c r="A32" s="242">
        <v>23</v>
      </c>
      <c r="B32" s="243"/>
      <c r="C32" s="247"/>
      <c r="D32" s="279"/>
      <c r="E32" s="250">
        <f t="shared" si="0"/>
        <v>0</v>
      </c>
      <c r="F32" s="278">
        <f t="array" ref="F32">IFERROR(INDEX(CodeLPD,MATCH($D$8&amp;$D32,CodeMethod&amp;SpaceType,0), MATCH('Project Information'!$F$15,Table1[[#Headers],[2020 ECCCNYS (der. IECC 2018)]:[IECC 2015]],0)),0)</f>
        <v>0</v>
      </c>
      <c r="G32" s="328">
        <f>IF(AND('Project Information'!$C$15="Space By Space",'Interior Space'!$B32&gt;0),VLOOKUP('Interior Space'!$D32,Code!$B$34:$E$130,4,TRUE),IF(AND('Project Information'!$C$15="Whole Building",'Project Information'!$L$11=0),'Project Information'!$O$11,IF(AND('Project Information'!$C$15="Whole Building",'Project Information'!$L$11&lt;&gt;'Project Information'!$O$11),'Project Information'!$L$11,0)))</f>
        <v>0</v>
      </c>
      <c r="H32" s="248"/>
      <c r="I32" s="218">
        <f>IFERROR(VLOOKUP(H32,'LED Products List'!$B$8:$G$57,2,FALSE),0)</f>
        <v>0</v>
      </c>
      <c r="J32" s="218">
        <f>IFERROR(VLOOKUP(H32,'LED Products List'!$B$8:$G$57,3,FALSE),0)</f>
        <v>0</v>
      </c>
      <c r="K32" s="218">
        <f>IFERROR(VLOOKUP(H32,'LED Products List'!$B$8:$G$57,4,FALSE),0)</f>
        <v>0</v>
      </c>
      <c r="L32" s="248"/>
      <c r="M32" s="249"/>
      <c r="N32" s="250">
        <f t="shared" si="2"/>
        <v>0</v>
      </c>
      <c r="O32" s="251">
        <f t="shared" si="3"/>
        <v>0</v>
      </c>
      <c r="P32" s="179">
        <f t="shared" si="4"/>
        <v>0</v>
      </c>
      <c r="Q32" s="179">
        <f t="shared" si="5"/>
        <v>0</v>
      </c>
      <c r="R32" s="179">
        <f t="shared" si="6"/>
        <v>0</v>
      </c>
      <c r="S32" s="331"/>
      <c r="T32" s="480">
        <f t="shared" si="7"/>
        <v>0</v>
      </c>
      <c r="U32" s="448">
        <f t="shared" si="1"/>
        <v>0</v>
      </c>
      <c r="V32" s="449">
        <f>IF($D$8="Space By Space",$F32*$E32,IF($D32="Atrium &gt;40 ft in height",($F32*$E32)+0.04,IF($B32&lt;&gt;0,$E$8*'Project Information'!$L$9,0)))</f>
        <v>0</v>
      </c>
      <c r="W32" s="453">
        <f t="shared" si="8"/>
        <v>0</v>
      </c>
      <c r="X32" s="453">
        <f>IF(OR(C32="Refrig",AND($R$1="RWH",C32="Refrig"),AND($R$1="RWH",C32="Yes")),$W32*(1+#REF!),IF($C32="Yes",$W32*(1+$P$5),W32))</f>
        <v>0</v>
      </c>
      <c r="Y32" s="452">
        <f>IF(OR(C32="Refrig",AND($R$1="RWH",C32="Refrig"),AND($R$1="RWH",C32="Yes")),$V32*(1+#REF!),IF($C32="Yes",$V32*(1+$P$6),V32*(1+0)))</f>
        <v>0</v>
      </c>
      <c r="Z32" s="452">
        <f>IF(OR(C32="Refrig",AND($R$1="RWH",C32="Refrig"),AND($R$1="RWH",C32="Yes")),$W32*#REF!,IF(C32="Yes",$W32*$P$7,W32*0))</f>
        <v>0</v>
      </c>
    </row>
    <row r="33" spans="1:26" ht="63" customHeight="1" thickBot="1">
      <c r="A33" s="242">
        <v>24</v>
      </c>
      <c r="B33" s="243"/>
      <c r="C33" s="247"/>
      <c r="D33" s="279"/>
      <c r="E33" s="250">
        <f t="shared" si="0"/>
        <v>0</v>
      </c>
      <c r="F33" s="278">
        <f t="array" ref="F33">IFERROR(INDEX(CodeLPD,MATCH($D$8&amp;$D33,CodeMethod&amp;SpaceType,0), MATCH('Project Information'!$F$15,Table1[[#Headers],[2020 ECCCNYS (der. IECC 2018)]:[IECC 2015]],0)),0)</f>
        <v>0</v>
      </c>
      <c r="G33" s="328">
        <f>IF(AND('Project Information'!$C$15="Space By Space",'Interior Space'!$B33&gt;0),VLOOKUP('Interior Space'!$D33,Code!$B$34:$E$130,4,TRUE),IF(AND('Project Information'!$C$15="Whole Building",'Project Information'!$L$11=0),'Project Information'!$O$11,IF(AND('Project Information'!$C$15="Whole Building",'Project Information'!$L$11&lt;&gt;'Project Information'!$O$11),'Project Information'!$L$11,0)))</f>
        <v>0</v>
      </c>
      <c r="H33" s="248"/>
      <c r="I33" s="218">
        <f>IFERROR(VLOOKUP(H33,'LED Products List'!$B$8:$G$57,2,FALSE),0)</f>
        <v>0</v>
      </c>
      <c r="J33" s="218">
        <f>IFERROR(VLOOKUP(H33,'LED Products List'!$B$8:$G$57,3,FALSE),0)</f>
        <v>0</v>
      </c>
      <c r="K33" s="218">
        <f>IFERROR(VLOOKUP(H33,'LED Products List'!$B$8:$G$57,4,FALSE),0)</f>
        <v>0</v>
      </c>
      <c r="L33" s="248"/>
      <c r="M33" s="249"/>
      <c r="N33" s="250">
        <f t="shared" si="2"/>
        <v>0</v>
      </c>
      <c r="O33" s="251">
        <f t="shared" si="3"/>
        <v>0</v>
      </c>
      <c r="P33" s="179">
        <f t="shared" si="4"/>
        <v>0</v>
      </c>
      <c r="Q33" s="179">
        <f t="shared" si="5"/>
        <v>0</v>
      </c>
      <c r="R33" s="179">
        <f t="shared" si="6"/>
        <v>0</v>
      </c>
      <c r="S33" s="331"/>
      <c r="T33" s="480">
        <f t="shared" si="7"/>
        <v>0</v>
      </c>
      <c r="U33" s="448">
        <f t="shared" si="1"/>
        <v>0</v>
      </c>
      <c r="V33" s="449">
        <f>IF($D$8="Space By Space",$F33*$E33,IF($D33="Atrium &gt;40 ft in height",($F33*$E33)+0.04,IF($B33&lt;&gt;0,$E$8*'Project Information'!$L$9,0)))</f>
        <v>0</v>
      </c>
      <c r="W33" s="453">
        <f t="shared" si="8"/>
        <v>0</v>
      </c>
      <c r="X33" s="453">
        <f>IF(OR(C33="Refrig",AND($R$1="RWH",C33="Refrig"),AND($R$1="RWH",C33="Yes")),$W33*(1+#REF!),IF($C33="Yes",$W33*(1+$P$5),W33))</f>
        <v>0</v>
      </c>
      <c r="Y33" s="452">
        <f>IF(OR(C33="Refrig",AND($R$1="RWH",C33="Refrig"),AND($R$1="RWH",C33="Yes")),$V33*(1+#REF!),IF($C33="Yes",$V33*(1+$P$6),V33*(1+0)))</f>
        <v>0</v>
      </c>
      <c r="Z33" s="452">
        <f>IF(OR(C33="Refrig",AND($R$1="RWH",C33="Refrig"),AND($R$1="RWH",C33="Yes")),$W33*#REF!,IF(C33="Yes",$W33*$P$7,W33*0))</f>
        <v>0</v>
      </c>
    </row>
    <row r="34" spans="1:26" ht="63" customHeight="1" thickBot="1">
      <c r="A34" s="242">
        <v>25</v>
      </c>
      <c r="B34" s="243"/>
      <c r="C34" s="247"/>
      <c r="D34" s="279"/>
      <c r="E34" s="250">
        <f t="shared" si="0"/>
        <v>0</v>
      </c>
      <c r="F34" s="278">
        <f t="array" ref="F34">IFERROR(INDEX(CodeLPD,MATCH($D$8&amp;$D34,CodeMethod&amp;SpaceType,0), MATCH('Project Information'!$F$15,Table1[[#Headers],[2020 ECCCNYS (der. IECC 2018)]:[IECC 2015]],0)),0)</f>
        <v>0</v>
      </c>
      <c r="G34" s="328">
        <f>IF(AND('Project Information'!$C$15="Space By Space",'Interior Space'!$B34&gt;0),VLOOKUP('Interior Space'!$D34,Code!$B$34:$E$130,4,TRUE),IF(AND('Project Information'!$C$15="Whole Building",'Project Information'!$L$11=0),'Project Information'!$O$11,IF(AND('Project Information'!$C$15="Whole Building",'Project Information'!$L$11&lt;&gt;'Project Information'!$O$11),'Project Information'!$L$11,0)))</f>
        <v>0</v>
      </c>
      <c r="H34" s="248"/>
      <c r="I34" s="218">
        <f>IFERROR(VLOOKUP(H34,'LED Products List'!$B$8:$G$57,2,FALSE),0)</f>
        <v>0</v>
      </c>
      <c r="J34" s="218">
        <f>IFERROR(VLOOKUP(H34,'LED Products List'!$B$8:$G$57,3,FALSE),0)</f>
        <v>0</v>
      </c>
      <c r="K34" s="218">
        <f>IFERROR(VLOOKUP(H34,'LED Products List'!$B$8:$G$57,4,FALSE),0)</f>
        <v>0</v>
      </c>
      <c r="L34" s="248"/>
      <c r="M34" s="249"/>
      <c r="N34" s="250">
        <f t="shared" si="2"/>
        <v>0</v>
      </c>
      <c r="O34" s="251">
        <f t="shared" si="3"/>
        <v>0</v>
      </c>
      <c r="P34" s="179">
        <f t="shared" si="4"/>
        <v>0</v>
      </c>
      <c r="Q34" s="179">
        <f t="shared" si="5"/>
        <v>0</v>
      </c>
      <c r="R34" s="179">
        <f t="shared" si="6"/>
        <v>0</v>
      </c>
      <c r="S34" s="331"/>
      <c r="T34" s="480">
        <f t="shared" si="7"/>
        <v>0</v>
      </c>
      <c r="U34" s="448">
        <f t="shared" si="1"/>
        <v>0</v>
      </c>
      <c r="V34" s="449">
        <f>IF($D$8="Space By Space",$F34*$E34,IF($D34="Atrium &gt;40 ft in height",($F34*$E34)+0.04,IF($B34&lt;&gt;0,$E$8*'Project Information'!$L$9,0)))</f>
        <v>0</v>
      </c>
      <c r="W34" s="453">
        <f t="shared" si="8"/>
        <v>0</v>
      </c>
      <c r="X34" s="453">
        <f>IF(OR(C34="Refrig",AND($R$1="RWH",C34="Refrig"),AND($R$1="RWH",C34="Yes")),$W34*(1+#REF!),IF($C34="Yes",$W34*(1+$P$5),W34))</f>
        <v>0</v>
      </c>
      <c r="Y34" s="452">
        <f>IF(OR(C34="Refrig",AND($R$1="RWH",C34="Refrig"),AND($R$1="RWH",C34="Yes")),$V34*(1+#REF!),IF($C34="Yes",$V34*(1+$P$6),V34*(1+0)))</f>
        <v>0</v>
      </c>
      <c r="Z34" s="452">
        <f>IF(OR(C34="Refrig",AND($R$1="RWH",C34="Refrig"),AND($R$1="RWH",C34="Yes")),$W34*#REF!,IF(C34="Yes",$W34*$P$7,W34*0))</f>
        <v>0</v>
      </c>
    </row>
    <row r="35" spans="1:26" ht="63" customHeight="1" thickBot="1">
      <c r="A35" s="242">
        <v>26</v>
      </c>
      <c r="B35" s="243"/>
      <c r="C35" s="247"/>
      <c r="D35" s="279"/>
      <c r="E35" s="250">
        <f t="shared" si="0"/>
        <v>0</v>
      </c>
      <c r="F35" s="278">
        <f t="array" ref="F35">IFERROR(INDEX(CodeLPD,MATCH($D$8&amp;$D35,CodeMethod&amp;SpaceType,0), MATCH('Project Information'!$F$15,Table1[[#Headers],[2020 ECCCNYS (der. IECC 2018)]:[IECC 2015]],0)),0)</f>
        <v>0</v>
      </c>
      <c r="G35" s="328">
        <f>IF(AND('Project Information'!$C$15="Space By Space",'Interior Space'!$B35&gt;0),VLOOKUP('Interior Space'!$D35,Code!$B$34:$E$130,4,TRUE),IF(AND('Project Information'!$C$15="Whole Building",'Project Information'!$L$11=0),'Project Information'!$O$11,IF(AND('Project Information'!$C$15="Whole Building",'Project Information'!$L$11&lt;&gt;'Project Information'!$O$11),'Project Information'!$L$11,0)))</f>
        <v>0</v>
      </c>
      <c r="H35" s="248"/>
      <c r="I35" s="218">
        <f>IFERROR(VLOOKUP(H35,'LED Products List'!$B$8:$G$57,2,FALSE),0)</f>
        <v>0</v>
      </c>
      <c r="J35" s="218">
        <f>IFERROR(VLOOKUP(H35,'LED Products List'!$B$8:$G$57,3,FALSE),0)</f>
        <v>0</v>
      </c>
      <c r="K35" s="218">
        <f>IFERROR(VLOOKUP(H35,'LED Products List'!$B$8:$G$57,4,FALSE),0)</f>
        <v>0</v>
      </c>
      <c r="L35" s="248"/>
      <c r="M35" s="249"/>
      <c r="N35" s="250">
        <f t="shared" si="2"/>
        <v>0</v>
      </c>
      <c r="O35" s="251">
        <f t="shared" si="3"/>
        <v>0</v>
      </c>
      <c r="P35" s="179">
        <f t="shared" si="4"/>
        <v>0</v>
      </c>
      <c r="Q35" s="179">
        <f t="shared" si="5"/>
        <v>0</v>
      </c>
      <c r="R35" s="179">
        <f t="shared" si="6"/>
        <v>0</v>
      </c>
      <c r="S35" s="331"/>
      <c r="T35" s="480">
        <f t="shared" si="7"/>
        <v>0</v>
      </c>
      <c r="U35" s="448">
        <f t="shared" si="1"/>
        <v>0</v>
      </c>
      <c r="V35" s="449">
        <f>IF($D$8="Space By Space",$F35*$E35,IF($D35="Atrium &gt;40 ft in height",($F35*$E35)+0.04,IF($B35&lt;&gt;0,$E$8*'Project Information'!$L$9,0)))</f>
        <v>0</v>
      </c>
      <c r="W35" s="453">
        <f t="shared" si="8"/>
        <v>0</v>
      </c>
      <c r="X35" s="453">
        <f>IF(OR(C35="Refrig",AND($R$1="RWH",C35="Refrig"),AND($R$1="RWH",C35="Yes")),$W35*(1+#REF!),IF($C35="Yes",$W35*(1+$P$5),W35))</f>
        <v>0</v>
      </c>
      <c r="Y35" s="452">
        <f>IF(OR(C35="Refrig",AND($R$1="RWH",C35="Refrig"),AND($R$1="RWH",C35="Yes")),$V35*(1+#REF!),IF($C35="Yes",$V35*(1+$P$6),V35*(1+0)))</f>
        <v>0</v>
      </c>
      <c r="Z35" s="452">
        <f>IF(OR(C35="Refrig",AND($R$1="RWH",C35="Refrig"),AND($R$1="RWH",C35="Yes")),$W35*#REF!,IF(C35="Yes",$W35*$P$7,W35*0))</f>
        <v>0</v>
      </c>
    </row>
    <row r="36" spans="1:26" ht="63" customHeight="1" thickBot="1">
      <c r="A36" s="242">
        <v>27</v>
      </c>
      <c r="B36" s="243"/>
      <c r="C36" s="247"/>
      <c r="D36" s="279"/>
      <c r="E36" s="250">
        <f t="shared" si="0"/>
        <v>0</v>
      </c>
      <c r="F36" s="278">
        <f t="array" ref="F36">IFERROR(INDEX(CodeLPD,MATCH($D$8&amp;$D36,CodeMethod&amp;SpaceType,0), MATCH('Project Information'!$F$15,Table1[[#Headers],[2020 ECCCNYS (der. IECC 2018)]:[IECC 2015]],0)),0)</f>
        <v>0</v>
      </c>
      <c r="G36" s="328">
        <f>IF(AND('Project Information'!$C$15="Space By Space",'Interior Space'!$B36&gt;0),VLOOKUP('Interior Space'!$D36,Code!$B$34:$E$130,4,TRUE),IF(AND('Project Information'!$C$15="Whole Building",'Project Information'!$L$11=0),'Project Information'!$O$11,IF(AND('Project Information'!$C$15="Whole Building",'Project Information'!$L$11&lt;&gt;'Project Information'!$O$11),'Project Information'!$L$11,0)))</f>
        <v>0</v>
      </c>
      <c r="H36" s="248"/>
      <c r="I36" s="218">
        <f>IFERROR(VLOOKUP(H36,'LED Products List'!$B$8:$G$57,2,FALSE),0)</f>
        <v>0</v>
      </c>
      <c r="J36" s="218">
        <f>IFERROR(VLOOKUP(H36,'LED Products List'!$B$8:$G$57,3,FALSE),0)</f>
        <v>0</v>
      </c>
      <c r="K36" s="218">
        <f>IFERROR(VLOOKUP(H36,'LED Products List'!$B$8:$G$57,4,FALSE),0)</f>
        <v>0</v>
      </c>
      <c r="L36" s="248"/>
      <c r="M36" s="249"/>
      <c r="N36" s="250">
        <f t="shared" si="2"/>
        <v>0</v>
      </c>
      <c r="O36" s="251">
        <f t="shared" si="3"/>
        <v>0</v>
      </c>
      <c r="P36" s="179">
        <f t="shared" si="4"/>
        <v>0</v>
      </c>
      <c r="Q36" s="179">
        <f t="shared" si="5"/>
        <v>0</v>
      </c>
      <c r="R36" s="179">
        <f t="shared" si="6"/>
        <v>0</v>
      </c>
      <c r="S36" s="331"/>
      <c r="T36" s="480">
        <f t="shared" si="7"/>
        <v>0</v>
      </c>
      <c r="U36" s="448">
        <f t="shared" si="1"/>
        <v>0</v>
      </c>
      <c r="V36" s="449">
        <f>IF($D$8="Space By Space",$F36*$E36,IF($D36="Atrium &gt;40 ft in height",($F36*$E36)+0.04,IF($B36&lt;&gt;0,$E$8*'Project Information'!$L$9,0)))</f>
        <v>0</v>
      </c>
      <c r="W36" s="453">
        <f t="shared" si="8"/>
        <v>0</v>
      </c>
      <c r="X36" s="453">
        <f>IF(OR(C36="Refrig",AND($R$1="RWH",C36="Refrig"),AND($R$1="RWH",C36="Yes")),$W36*(1+#REF!),IF($C36="Yes",$W36*(1+$P$5),W36))</f>
        <v>0</v>
      </c>
      <c r="Y36" s="452">
        <f>IF(OR(C36="Refrig",AND($R$1="RWH",C36="Refrig"),AND($R$1="RWH",C36="Yes")),$V36*(1+#REF!),IF($C36="Yes",$V36*(1+$P$6),V36*(1+0)))</f>
        <v>0</v>
      </c>
      <c r="Z36" s="452">
        <f>IF(OR(C36="Refrig",AND($R$1="RWH",C36="Refrig"),AND($R$1="RWH",C36="Yes")),$W36*#REF!,IF(C36="Yes",$W36*$P$7,W36*0))</f>
        <v>0</v>
      </c>
    </row>
    <row r="37" spans="1:26" ht="63" customHeight="1" thickBot="1">
      <c r="A37" s="242">
        <v>28</v>
      </c>
      <c r="B37" s="243"/>
      <c r="C37" s="247"/>
      <c r="D37" s="279"/>
      <c r="E37" s="250">
        <f t="shared" si="0"/>
        <v>0</v>
      </c>
      <c r="F37" s="278">
        <f t="array" ref="F37">IFERROR(INDEX(CodeLPD,MATCH($D$8&amp;$D37,CodeMethod&amp;SpaceType,0), MATCH('Project Information'!$F$15,Table1[[#Headers],[2020 ECCCNYS (der. IECC 2018)]:[IECC 2015]],0)),0)</f>
        <v>0</v>
      </c>
      <c r="G37" s="328">
        <f>IF(AND('Project Information'!$C$15="Space By Space",'Interior Space'!$B37&gt;0),VLOOKUP('Interior Space'!$D37,Code!$B$34:$E$130,4,TRUE),IF(AND('Project Information'!$C$15="Whole Building",'Project Information'!$L$11=0),'Project Information'!$O$11,IF(AND('Project Information'!$C$15="Whole Building",'Project Information'!$L$11&lt;&gt;'Project Information'!$O$11),'Project Information'!$L$11,0)))</f>
        <v>0</v>
      </c>
      <c r="H37" s="248"/>
      <c r="I37" s="218">
        <f>IFERROR(VLOOKUP(H37,'LED Products List'!$B$8:$G$57,2,FALSE),0)</f>
        <v>0</v>
      </c>
      <c r="J37" s="218">
        <f>IFERROR(VLOOKUP(H37,'LED Products List'!$B$8:$G$57,3,FALSE),0)</f>
        <v>0</v>
      </c>
      <c r="K37" s="218">
        <f>IFERROR(VLOOKUP(H37,'LED Products List'!$B$8:$G$57,4,FALSE),0)</f>
        <v>0</v>
      </c>
      <c r="L37" s="248"/>
      <c r="M37" s="249"/>
      <c r="N37" s="250">
        <f t="shared" si="2"/>
        <v>0</v>
      </c>
      <c r="O37" s="251">
        <f t="shared" si="3"/>
        <v>0</v>
      </c>
      <c r="P37" s="179">
        <f t="shared" si="4"/>
        <v>0</v>
      </c>
      <c r="Q37" s="179">
        <f t="shared" si="5"/>
        <v>0</v>
      </c>
      <c r="R37" s="179">
        <f t="shared" si="6"/>
        <v>0</v>
      </c>
      <c r="S37" s="331"/>
      <c r="T37" s="480">
        <f t="shared" si="7"/>
        <v>0</v>
      </c>
      <c r="U37" s="448">
        <f t="shared" si="1"/>
        <v>0</v>
      </c>
      <c r="V37" s="449">
        <f>IF($D$8="Space By Space",$F37*$E37,IF($D37="Atrium &gt;40 ft in height",($F37*$E37)+0.04,IF($B37&lt;&gt;0,$E$8*'Project Information'!$L$9,0)))</f>
        <v>0</v>
      </c>
      <c r="W37" s="453">
        <f t="shared" si="8"/>
        <v>0</v>
      </c>
      <c r="X37" s="453">
        <f>IF(OR(C37="Refrig",AND($R$1="RWH",C37="Refrig"),AND($R$1="RWH",C37="Yes")),$W37*(1+#REF!),IF($C37="Yes",$W37*(1+$P$5),W37))</f>
        <v>0</v>
      </c>
      <c r="Y37" s="452">
        <f>IF(OR(C37="Refrig",AND($R$1="RWH",C37="Refrig"),AND($R$1="RWH",C37="Yes")),$V37*(1+#REF!),IF($C37="Yes",$V37*(1+$P$6),V37*(1+0)))</f>
        <v>0</v>
      </c>
      <c r="Z37" s="452">
        <f>IF(OR(C37="Refrig",AND($R$1="RWH",C37="Refrig"),AND($R$1="RWH",C37="Yes")),$W37*#REF!,IF(C37="Yes",$W37*$P$7,W37*0))</f>
        <v>0</v>
      </c>
    </row>
    <row r="38" spans="1:26" ht="63" customHeight="1" thickBot="1">
      <c r="A38" s="242">
        <v>29</v>
      </c>
      <c r="B38" s="243"/>
      <c r="C38" s="247"/>
      <c r="D38" s="279"/>
      <c r="E38" s="250">
        <f t="shared" si="0"/>
        <v>0</v>
      </c>
      <c r="F38" s="278">
        <f t="array" ref="F38">IFERROR(INDEX(CodeLPD,MATCH($D$8&amp;$D38,CodeMethod&amp;SpaceType,0), MATCH('Project Information'!$F$15,Table1[[#Headers],[2020 ECCCNYS (der. IECC 2018)]:[IECC 2015]],0)),0)</f>
        <v>0</v>
      </c>
      <c r="G38" s="328">
        <f>IF(AND('Project Information'!$C$15="Space By Space",'Interior Space'!$B38&gt;0),VLOOKUP('Interior Space'!$D38,Code!$B$34:$E$130,4,TRUE),IF(AND('Project Information'!$C$15="Whole Building",'Project Information'!$L$11=0),'Project Information'!$O$11,IF(AND('Project Information'!$C$15="Whole Building",'Project Information'!$L$11&lt;&gt;'Project Information'!$O$11),'Project Information'!$L$11,0)))</f>
        <v>0</v>
      </c>
      <c r="H38" s="248"/>
      <c r="I38" s="218">
        <f>IFERROR(VLOOKUP(H38,'LED Products List'!$B$8:$G$57,2,FALSE),0)</f>
        <v>0</v>
      </c>
      <c r="J38" s="218">
        <f>IFERROR(VLOOKUP(H38,'LED Products List'!$B$8:$G$57,3,FALSE),0)</f>
        <v>0</v>
      </c>
      <c r="K38" s="218">
        <f>IFERROR(VLOOKUP(H38,'LED Products List'!$B$8:$G$57,4,FALSE),0)</f>
        <v>0</v>
      </c>
      <c r="L38" s="248"/>
      <c r="M38" s="249"/>
      <c r="N38" s="250">
        <f t="shared" si="2"/>
        <v>0</v>
      </c>
      <c r="O38" s="251">
        <f t="shared" si="3"/>
        <v>0</v>
      </c>
      <c r="P38" s="179">
        <f t="shared" si="4"/>
        <v>0</v>
      </c>
      <c r="Q38" s="179">
        <f t="shared" si="5"/>
        <v>0</v>
      </c>
      <c r="R38" s="179">
        <f t="shared" si="6"/>
        <v>0</v>
      </c>
      <c r="S38" s="331"/>
      <c r="T38" s="480">
        <f t="shared" si="7"/>
        <v>0</v>
      </c>
      <c r="U38" s="448">
        <f t="shared" si="1"/>
        <v>0</v>
      </c>
      <c r="V38" s="449">
        <f>IF($D$8="Space By Space",$F38*$E38,IF($D38="Atrium &gt;40 ft in height",($F38*$E38)+0.04,IF($B38&lt;&gt;0,$E$8*'Project Information'!$L$9,0)))</f>
        <v>0</v>
      </c>
      <c r="W38" s="453">
        <f t="shared" si="8"/>
        <v>0</v>
      </c>
      <c r="X38" s="453">
        <f>IF(OR(C38="Refrig",AND($R$1="RWH",C38="Refrig"),AND($R$1="RWH",C38="Yes")),$W38*(1+#REF!),IF($C38="Yes",$W38*(1+$P$5),W38))</f>
        <v>0</v>
      </c>
      <c r="Y38" s="452">
        <f>IF(OR(C38="Refrig",AND($R$1="RWH",C38="Refrig"),AND($R$1="RWH",C38="Yes")),$V38*(1+#REF!),IF($C38="Yes",$V38*(1+$P$6),V38*(1+0)))</f>
        <v>0</v>
      </c>
      <c r="Z38" s="452">
        <f>IF(OR(C38="Refrig",AND($R$1="RWH",C38="Refrig"),AND($R$1="RWH",C38="Yes")),$W38*#REF!,IF(C38="Yes",$W38*$P$7,W38*0))</f>
        <v>0</v>
      </c>
    </row>
    <row r="39" spans="1:26" ht="63" customHeight="1" thickBot="1">
      <c r="A39" s="242">
        <v>30</v>
      </c>
      <c r="B39" s="243"/>
      <c r="C39" s="247"/>
      <c r="D39" s="279"/>
      <c r="E39" s="250">
        <f t="shared" si="0"/>
        <v>0</v>
      </c>
      <c r="F39" s="278">
        <f t="array" ref="F39">IFERROR(INDEX(CodeLPD,MATCH($D$8&amp;$D39,CodeMethod&amp;SpaceType,0), MATCH('Project Information'!$F$15,Table1[[#Headers],[2020 ECCCNYS (der. IECC 2018)]:[IECC 2015]],0)),0)</f>
        <v>0</v>
      </c>
      <c r="G39" s="328">
        <f>IF(AND('Project Information'!$C$15="Space By Space",'Interior Space'!$B39&gt;0),VLOOKUP('Interior Space'!$D39,Code!$B$34:$E$130,4,TRUE),IF(AND('Project Information'!$C$15="Whole Building",'Project Information'!$L$11=0),'Project Information'!$O$11,IF(AND('Project Information'!$C$15="Whole Building",'Project Information'!$L$11&lt;&gt;'Project Information'!$O$11),'Project Information'!$L$11,0)))</f>
        <v>0</v>
      </c>
      <c r="H39" s="248"/>
      <c r="I39" s="218">
        <f>IFERROR(VLOOKUP(H39,'LED Products List'!$B$8:$G$57,2,FALSE),0)</f>
        <v>0</v>
      </c>
      <c r="J39" s="218">
        <f>IFERROR(VLOOKUP(H39,'LED Products List'!$B$8:$G$57,3,FALSE),0)</f>
        <v>0</v>
      </c>
      <c r="K39" s="218">
        <f>IFERROR(VLOOKUP(H39,'LED Products List'!$B$8:$G$57,4,FALSE),0)</f>
        <v>0</v>
      </c>
      <c r="L39" s="248"/>
      <c r="M39" s="249"/>
      <c r="N39" s="250">
        <f t="shared" si="2"/>
        <v>0</v>
      </c>
      <c r="O39" s="251">
        <f t="shared" si="3"/>
        <v>0</v>
      </c>
      <c r="P39" s="179">
        <f t="shared" si="4"/>
        <v>0</v>
      </c>
      <c r="Q39" s="179">
        <f t="shared" si="5"/>
        <v>0</v>
      </c>
      <c r="R39" s="179">
        <f t="shared" si="6"/>
        <v>0</v>
      </c>
      <c r="S39" s="331"/>
      <c r="T39" s="480">
        <f t="shared" si="7"/>
        <v>0</v>
      </c>
      <c r="U39" s="448">
        <f t="shared" si="1"/>
        <v>0</v>
      </c>
      <c r="V39" s="449">
        <f>IF($D$8="Space By Space",$F39*$E39,IF($D39="Atrium &gt;40 ft in height",($F39*$E39)+0.04,IF($B39&lt;&gt;0,$E$8*'Project Information'!$L$9,0)))</f>
        <v>0</v>
      </c>
      <c r="W39" s="453">
        <f t="shared" si="8"/>
        <v>0</v>
      </c>
      <c r="X39" s="453">
        <f>IF(OR(C39="Refrig",AND($R$1="RWH",C39="Refrig"),AND($R$1="RWH",C39="Yes")),$W39*(1+#REF!),IF($C39="Yes",$W39*(1+$P$5),W39))</f>
        <v>0</v>
      </c>
      <c r="Y39" s="452">
        <f>IF(OR(C39="Refrig",AND($R$1="RWH",C39="Refrig"),AND($R$1="RWH",C39="Yes")),$V39*(1+#REF!),IF($C39="Yes",$V39*(1+$P$6),V39*(1+0)))</f>
        <v>0</v>
      </c>
      <c r="Z39" s="452">
        <f>IF(OR(C39="Refrig",AND($R$1="RWH",C39="Refrig"),AND($R$1="RWH",C39="Yes")),$W39*#REF!,IF(C39="Yes",$W39*$P$7,W39*0))</f>
        <v>0</v>
      </c>
    </row>
    <row r="40" spans="1:26" ht="63" customHeight="1" thickBot="1">
      <c r="A40" s="242">
        <v>31</v>
      </c>
      <c r="B40" s="243"/>
      <c r="C40" s="247"/>
      <c r="D40" s="279"/>
      <c r="E40" s="250">
        <f t="shared" si="0"/>
        <v>0</v>
      </c>
      <c r="F40" s="278">
        <f t="array" ref="F40">IFERROR(INDEX(CodeLPD,MATCH($D$8&amp;$D40,CodeMethod&amp;SpaceType,0), MATCH('Project Information'!$F$15,Table1[[#Headers],[2020 ECCCNYS (der. IECC 2018)]:[IECC 2015]],0)),0)</f>
        <v>0</v>
      </c>
      <c r="G40" s="328">
        <f>IF(AND('Project Information'!$C$15="Space By Space",'Interior Space'!$B40&gt;0),VLOOKUP('Interior Space'!$D40,Code!$B$34:$E$130,4,TRUE),IF(AND('Project Information'!$C$15="Whole Building",'Project Information'!$L$11=0),'Project Information'!$O$11,IF(AND('Project Information'!$C$15="Whole Building",'Project Information'!$L$11&lt;&gt;'Project Information'!$O$11),'Project Information'!$L$11,0)))</f>
        <v>0</v>
      </c>
      <c r="H40" s="248"/>
      <c r="I40" s="218">
        <f>IFERROR(VLOOKUP(H40,'LED Products List'!$B$8:$G$57,2,FALSE),0)</f>
        <v>0</v>
      </c>
      <c r="J40" s="218">
        <f>IFERROR(VLOOKUP(H40,'LED Products List'!$B$8:$G$57,3,FALSE),0)</f>
        <v>0</v>
      </c>
      <c r="K40" s="218">
        <f>IFERROR(VLOOKUP(H40,'LED Products List'!$B$8:$G$57,4,FALSE),0)</f>
        <v>0</v>
      </c>
      <c r="L40" s="248"/>
      <c r="M40" s="249"/>
      <c r="N40" s="250">
        <f t="shared" si="2"/>
        <v>0</v>
      </c>
      <c r="O40" s="251">
        <f t="shared" si="3"/>
        <v>0</v>
      </c>
      <c r="P40" s="179">
        <f t="shared" si="4"/>
        <v>0</v>
      </c>
      <c r="Q40" s="179">
        <f t="shared" si="5"/>
        <v>0</v>
      </c>
      <c r="R40" s="179">
        <f t="shared" si="6"/>
        <v>0</v>
      </c>
      <c r="S40" s="331"/>
      <c r="T40" s="480">
        <f t="shared" si="7"/>
        <v>0</v>
      </c>
      <c r="U40" s="448">
        <f t="shared" si="1"/>
        <v>0</v>
      </c>
      <c r="V40" s="449">
        <f>IF($D$8="Space By Space",$F40*$E40,IF($D40="Atrium &gt;40 ft in height",($F40*$E40)+0.04,IF($B40&lt;&gt;0,$E$8*'Project Information'!$L$9,0)))</f>
        <v>0</v>
      </c>
      <c r="W40" s="453">
        <f t="shared" si="8"/>
        <v>0</v>
      </c>
      <c r="X40" s="453">
        <f>IF(OR(C40="Refrig",AND($R$1="RWH",C40="Refrig"),AND($R$1="RWH",C40="Yes")),$W40*(1+#REF!),IF($C40="Yes",$W40*(1+$P$5),W40))</f>
        <v>0</v>
      </c>
      <c r="Y40" s="452">
        <f>IF(OR(C40="Refrig",AND($R$1="RWH",C40="Refrig"),AND($R$1="RWH",C40="Yes")),$V40*(1+#REF!),IF($C40="Yes",$V40*(1+$P$6),V40*(1+0)))</f>
        <v>0</v>
      </c>
      <c r="Z40" s="452">
        <f>IF(OR(C40="Refrig",AND($R$1="RWH",C40="Refrig"),AND($R$1="RWH",C40="Yes")),$W40*#REF!,IF(C40="Yes",$W40*$P$7,W40*0))</f>
        <v>0</v>
      </c>
    </row>
    <row r="41" spans="1:26" ht="63" customHeight="1" thickBot="1">
      <c r="A41" s="242">
        <v>32</v>
      </c>
      <c r="B41" s="243"/>
      <c r="C41" s="247"/>
      <c r="D41" s="279"/>
      <c r="E41" s="250">
        <f t="shared" si="0"/>
        <v>0</v>
      </c>
      <c r="F41" s="278">
        <f t="array" ref="F41">IFERROR(INDEX(CodeLPD,MATCH($D$8&amp;$D41,CodeMethod&amp;SpaceType,0), MATCH('Project Information'!$F$15,Table1[[#Headers],[2020 ECCCNYS (der. IECC 2018)]:[IECC 2015]],0)),0)</f>
        <v>0</v>
      </c>
      <c r="G41" s="328">
        <f>IF(AND('Project Information'!$C$15="Space By Space",'Interior Space'!$B41&gt;0),VLOOKUP('Interior Space'!$D41,Code!$B$34:$E$130,4,TRUE),IF(AND('Project Information'!$C$15="Whole Building",'Project Information'!$L$11=0),'Project Information'!$O$11,IF(AND('Project Information'!$C$15="Whole Building",'Project Information'!$L$11&lt;&gt;'Project Information'!$O$11),'Project Information'!$L$11,0)))</f>
        <v>0</v>
      </c>
      <c r="H41" s="248"/>
      <c r="I41" s="218">
        <f>IFERROR(VLOOKUP(H41,'LED Products List'!$B$8:$G$57,2,FALSE),0)</f>
        <v>0</v>
      </c>
      <c r="J41" s="218">
        <f>IFERROR(VLOOKUP(H41,'LED Products List'!$B$8:$G$57,3,FALSE),0)</f>
        <v>0</v>
      </c>
      <c r="K41" s="218">
        <f>IFERROR(VLOOKUP(H41,'LED Products List'!$B$8:$G$57,4,FALSE),0)</f>
        <v>0</v>
      </c>
      <c r="L41" s="248"/>
      <c r="M41" s="249"/>
      <c r="N41" s="250">
        <f t="shared" si="2"/>
        <v>0</v>
      </c>
      <c r="O41" s="251">
        <f t="shared" si="3"/>
        <v>0</v>
      </c>
      <c r="P41" s="179">
        <f t="shared" si="4"/>
        <v>0</v>
      </c>
      <c r="Q41" s="179">
        <f t="shared" si="5"/>
        <v>0</v>
      </c>
      <c r="R41" s="179">
        <f t="shared" si="6"/>
        <v>0</v>
      </c>
      <c r="S41" s="331"/>
      <c r="T41" s="480">
        <f t="shared" si="7"/>
        <v>0</v>
      </c>
      <c r="U41" s="448">
        <f t="shared" si="1"/>
        <v>0</v>
      </c>
      <c r="V41" s="449">
        <f>IF($D$8="Space By Space",$F41*$E41,IF($D41="Atrium &gt;40 ft in height",($F41*$E41)+0.04,IF($B41&lt;&gt;0,$E$8*'Project Information'!$L$9,0)))</f>
        <v>0</v>
      </c>
      <c r="W41" s="453">
        <f t="shared" si="8"/>
        <v>0</v>
      </c>
      <c r="X41" s="453">
        <f>IF(OR(C41="Refrig",AND($R$1="RWH",C41="Refrig"),AND($R$1="RWH",C41="Yes")),$W41*(1+#REF!),IF($C41="Yes",$W41*(1+$P$5),W41))</f>
        <v>0</v>
      </c>
      <c r="Y41" s="452">
        <f>IF(OR(C41="Refrig",AND($R$1="RWH",C41="Refrig"),AND($R$1="RWH",C41="Yes")),$V41*(1+#REF!),IF($C41="Yes",$V41*(1+$P$6),V41*(1+0)))</f>
        <v>0</v>
      </c>
      <c r="Z41" s="452">
        <f>IF(OR(C41="Refrig",AND($R$1="RWH",C41="Refrig"),AND($R$1="RWH",C41="Yes")),$W41*#REF!,IF(C41="Yes",$W41*$P$7,W41*0))</f>
        <v>0</v>
      </c>
    </row>
    <row r="42" spans="1:26" ht="63" customHeight="1" thickBot="1">
      <c r="A42" s="242">
        <v>33</v>
      </c>
      <c r="B42" s="243"/>
      <c r="C42" s="247"/>
      <c r="D42" s="279"/>
      <c r="E42" s="250">
        <f t="shared" si="0"/>
        <v>0</v>
      </c>
      <c r="F42" s="278">
        <f t="array" ref="F42">IFERROR(INDEX(CodeLPD,MATCH($D$8&amp;$D42,CodeMethod&amp;SpaceType,0), MATCH('Project Information'!$F$15,Table1[[#Headers],[2020 ECCCNYS (der. IECC 2018)]:[IECC 2015]],0)),0)</f>
        <v>0</v>
      </c>
      <c r="G42" s="328">
        <f>IF(AND('Project Information'!$C$15="Space By Space",'Interior Space'!$B42&gt;0),VLOOKUP('Interior Space'!$D42,Code!$B$34:$E$130,4,TRUE),IF(AND('Project Information'!$C$15="Whole Building",'Project Information'!$L$11=0),'Project Information'!$O$11,IF(AND('Project Information'!$C$15="Whole Building",'Project Information'!$L$11&lt;&gt;'Project Information'!$O$11),'Project Information'!$L$11,0)))</f>
        <v>0</v>
      </c>
      <c r="H42" s="248"/>
      <c r="I42" s="218">
        <f>IFERROR(VLOOKUP(H42,'LED Products List'!$B$8:$G$57,2,FALSE),0)</f>
        <v>0</v>
      </c>
      <c r="J42" s="218">
        <f>IFERROR(VLOOKUP(H42,'LED Products List'!$B$8:$G$57,3,FALSE),0)</f>
        <v>0</v>
      </c>
      <c r="K42" s="218">
        <f>IFERROR(VLOOKUP(H42,'LED Products List'!$B$8:$G$57,4,FALSE),0)</f>
        <v>0</v>
      </c>
      <c r="L42" s="248"/>
      <c r="M42" s="249"/>
      <c r="N42" s="250">
        <f t="shared" si="2"/>
        <v>0</v>
      </c>
      <c r="O42" s="251">
        <f t="shared" si="3"/>
        <v>0</v>
      </c>
      <c r="P42" s="179">
        <f t="shared" si="4"/>
        <v>0</v>
      </c>
      <c r="Q42" s="179">
        <f t="shared" si="5"/>
        <v>0</v>
      </c>
      <c r="R42" s="179">
        <f t="shared" si="6"/>
        <v>0</v>
      </c>
      <c r="S42" s="331"/>
      <c r="T42" s="480">
        <f t="shared" si="7"/>
        <v>0</v>
      </c>
      <c r="U42" s="448">
        <f t="shared" si="1"/>
        <v>0</v>
      </c>
      <c r="V42" s="449">
        <f>IF($D$8="Space By Space",$F42*$E42,IF($D42="Atrium &gt;40 ft in height",($F42*$E42)+0.04,IF($B42&lt;&gt;0,$E$8*'Project Information'!$L$9,0)))</f>
        <v>0</v>
      </c>
      <c r="W42" s="453">
        <f t="shared" si="8"/>
        <v>0</v>
      </c>
      <c r="X42" s="453">
        <f>IF(OR(C42="Refrig",AND($R$1="RWH",C42="Refrig"),AND($R$1="RWH",C42="Yes")),$W42*(1+#REF!),IF($C42="Yes",$W42*(1+$P$5),W42))</f>
        <v>0</v>
      </c>
      <c r="Y42" s="452">
        <f>IF(OR(C42="Refrig",AND($R$1="RWH",C42="Refrig"),AND($R$1="RWH",C42="Yes")),$V42*(1+#REF!),IF($C42="Yes",$V42*(1+$P$6),V42*(1+0)))</f>
        <v>0</v>
      </c>
      <c r="Z42" s="452">
        <f>IF(OR(C42="Refrig",AND($R$1="RWH",C42="Refrig"),AND($R$1="RWH",C42="Yes")),$W42*#REF!,IF(C42="Yes",$W42*$P$7,W42*0))</f>
        <v>0</v>
      </c>
    </row>
    <row r="43" spans="1:26" ht="63" customHeight="1" thickBot="1">
      <c r="A43" s="242">
        <v>34</v>
      </c>
      <c r="B43" s="243"/>
      <c r="C43" s="247"/>
      <c r="D43" s="279"/>
      <c r="E43" s="250">
        <f t="shared" si="0"/>
        <v>0</v>
      </c>
      <c r="F43" s="278">
        <f t="array" ref="F43">IFERROR(INDEX(CodeLPD,MATCH($D$8&amp;$D43,CodeMethod&amp;SpaceType,0), MATCH('Project Information'!$F$15,Table1[[#Headers],[2020 ECCCNYS (der. IECC 2018)]:[IECC 2015]],0)),0)</f>
        <v>0</v>
      </c>
      <c r="G43" s="328">
        <f>IF(AND('Project Information'!$C$15="Space By Space",'Interior Space'!$B43&gt;0),VLOOKUP('Interior Space'!$D43,Code!$B$34:$E$130,4,TRUE),IF(AND('Project Information'!$C$15="Whole Building",'Project Information'!$L$11=0),'Project Information'!$O$11,IF(AND('Project Information'!$C$15="Whole Building",'Project Information'!$L$11&lt;&gt;'Project Information'!$O$11),'Project Information'!$L$11,0)))</f>
        <v>0</v>
      </c>
      <c r="H43" s="248"/>
      <c r="I43" s="218">
        <f>IFERROR(VLOOKUP(H43,'LED Products List'!$B$8:$G$57,2,FALSE),0)</f>
        <v>0</v>
      </c>
      <c r="J43" s="218">
        <f>IFERROR(VLOOKUP(H43,'LED Products List'!$B$8:$G$57,3,FALSE),0)</f>
        <v>0</v>
      </c>
      <c r="K43" s="218">
        <f>IFERROR(VLOOKUP(H43,'LED Products List'!$B$8:$G$57,4,FALSE),0)</f>
        <v>0</v>
      </c>
      <c r="L43" s="248"/>
      <c r="M43" s="249"/>
      <c r="N43" s="250">
        <f t="shared" si="2"/>
        <v>0</v>
      </c>
      <c r="O43" s="251">
        <f t="shared" si="3"/>
        <v>0</v>
      </c>
      <c r="P43" s="179">
        <f t="shared" si="4"/>
        <v>0</v>
      </c>
      <c r="Q43" s="179">
        <f t="shared" si="5"/>
        <v>0</v>
      </c>
      <c r="R43" s="179">
        <f t="shared" si="6"/>
        <v>0</v>
      </c>
      <c r="S43" s="331"/>
      <c r="T43" s="480">
        <f t="shared" si="7"/>
        <v>0</v>
      </c>
      <c r="U43" s="448">
        <f t="shared" si="1"/>
        <v>0</v>
      </c>
      <c r="V43" s="449">
        <f>IF($D$8="Space By Space",$F43*$E43,IF($D43="Atrium &gt;40 ft in height",($F43*$E43)+0.04,IF($B43&lt;&gt;0,$E$8*'Project Information'!$L$9,0)))</f>
        <v>0</v>
      </c>
      <c r="W43" s="453">
        <f t="shared" si="8"/>
        <v>0</v>
      </c>
      <c r="X43" s="453">
        <f>IF(OR(C43="Refrig",AND($R$1="RWH",C43="Refrig"),AND($R$1="RWH",C43="Yes")),$W43*(1+#REF!),IF($C43="Yes",$W43*(1+$P$5),W43))</f>
        <v>0</v>
      </c>
      <c r="Y43" s="452">
        <f>IF(OR(C43="Refrig",AND($R$1="RWH",C43="Refrig"),AND($R$1="RWH",C43="Yes")),$V43*(1+#REF!),IF($C43="Yes",$V43*(1+$P$6),V43*(1+0)))</f>
        <v>0</v>
      </c>
      <c r="Z43" s="452">
        <f>IF(OR(C43="Refrig",AND($R$1="RWH",C43="Refrig"),AND($R$1="RWH",C43="Yes")),$W43*#REF!,IF(C43="Yes",$W43*$P$7,W43*0))</f>
        <v>0</v>
      </c>
    </row>
    <row r="44" spans="1:26" ht="63" customHeight="1" thickBot="1">
      <c r="A44" s="242">
        <v>35</v>
      </c>
      <c r="B44" s="243"/>
      <c r="C44" s="247"/>
      <c r="D44" s="279"/>
      <c r="E44" s="250">
        <f t="shared" si="0"/>
        <v>0</v>
      </c>
      <c r="F44" s="278">
        <f t="array" ref="F44">IFERROR(INDEX(CodeLPD,MATCH($D$8&amp;$D44,CodeMethod&amp;SpaceType,0), MATCH('Project Information'!$F$15,Table1[[#Headers],[2020 ECCCNYS (der. IECC 2018)]:[IECC 2015]],0)),0)</f>
        <v>0</v>
      </c>
      <c r="G44" s="328">
        <f>IF(AND('Project Information'!$C$15="Space By Space",'Interior Space'!$B44&gt;0),VLOOKUP('Interior Space'!$D44,Code!$B$34:$E$130,4,TRUE),IF(AND('Project Information'!$C$15="Whole Building",'Project Information'!$L$11=0),'Project Information'!$O$11,IF(AND('Project Information'!$C$15="Whole Building",'Project Information'!$L$11&lt;&gt;'Project Information'!$O$11),'Project Information'!$L$11,0)))</f>
        <v>0</v>
      </c>
      <c r="H44" s="248"/>
      <c r="I44" s="218">
        <f>IFERROR(VLOOKUP(H44,'LED Products List'!$B$8:$G$57,2,FALSE),0)</f>
        <v>0</v>
      </c>
      <c r="J44" s="218">
        <f>IFERROR(VLOOKUP(H44,'LED Products List'!$B$8:$G$57,3,FALSE),0)</f>
        <v>0</v>
      </c>
      <c r="K44" s="218">
        <f>IFERROR(VLOOKUP(H44,'LED Products List'!$B$8:$G$57,4,FALSE),0)</f>
        <v>0</v>
      </c>
      <c r="L44" s="248"/>
      <c r="M44" s="249"/>
      <c r="N44" s="250">
        <f t="shared" si="2"/>
        <v>0</v>
      </c>
      <c r="O44" s="251">
        <f t="shared" si="3"/>
        <v>0</v>
      </c>
      <c r="P44" s="179">
        <f t="shared" si="4"/>
        <v>0</v>
      </c>
      <c r="Q44" s="179">
        <f t="shared" si="5"/>
        <v>0</v>
      </c>
      <c r="R44" s="179">
        <f t="shared" si="6"/>
        <v>0</v>
      </c>
      <c r="S44" s="331"/>
      <c r="T44" s="480">
        <f t="shared" si="7"/>
        <v>0</v>
      </c>
      <c r="U44" s="448">
        <f t="shared" si="1"/>
        <v>0</v>
      </c>
      <c r="V44" s="449">
        <f>IF($D$8="Space By Space",$F44*$E44,IF($D44="Atrium &gt;40 ft in height",($F44*$E44)+0.04,IF($B44&lt;&gt;0,$E$8*'Project Information'!$L$9,0)))</f>
        <v>0</v>
      </c>
      <c r="W44" s="453">
        <f t="shared" si="8"/>
        <v>0</v>
      </c>
      <c r="X44" s="453">
        <f>IF(OR(C44="Refrig",AND($R$1="RWH",C44="Refrig"),AND($R$1="RWH",C44="Yes")),$W44*(1+#REF!),IF($C44="Yes",$W44*(1+$P$5),W44))</f>
        <v>0</v>
      </c>
      <c r="Y44" s="452">
        <f>IF(OR(C44="Refrig",AND($R$1="RWH",C44="Refrig"),AND($R$1="RWH",C44="Yes")),$V44*(1+#REF!),IF($C44="Yes",$V44*(1+$P$6),V44*(1+0)))</f>
        <v>0</v>
      </c>
      <c r="Z44" s="452">
        <f>IF(OR(C44="Refrig",AND($R$1="RWH",C44="Refrig"),AND($R$1="RWH",C44="Yes")),$W44*#REF!,IF(C44="Yes",$W44*$P$7,W44*0))</f>
        <v>0</v>
      </c>
    </row>
    <row r="45" spans="1:26" ht="63" customHeight="1" thickBot="1">
      <c r="A45" s="242">
        <v>36</v>
      </c>
      <c r="B45" s="243"/>
      <c r="C45" s="247"/>
      <c r="D45" s="279"/>
      <c r="E45" s="250">
        <f t="shared" si="0"/>
        <v>0</v>
      </c>
      <c r="F45" s="278">
        <f t="array" ref="F45">IFERROR(INDEX(CodeLPD,MATCH($D$8&amp;$D45,CodeMethod&amp;SpaceType,0), MATCH('Project Information'!$F$15,Table1[[#Headers],[2020 ECCCNYS (der. IECC 2018)]:[IECC 2015]],0)),0)</f>
        <v>0</v>
      </c>
      <c r="G45" s="328">
        <f>IF(AND('Project Information'!$C$15="Space By Space",'Interior Space'!$B45&gt;0),VLOOKUP('Interior Space'!$D45,Code!$B$34:$E$130,4,TRUE),IF(AND('Project Information'!$C$15="Whole Building",'Project Information'!$L$11=0),'Project Information'!$O$11,IF(AND('Project Information'!$C$15="Whole Building",'Project Information'!$L$11&lt;&gt;'Project Information'!$O$11),'Project Information'!$L$11,0)))</f>
        <v>0</v>
      </c>
      <c r="H45" s="248"/>
      <c r="I45" s="218">
        <f>IFERROR(VLOOKUP(H45,'LED Products List'!$B$8:$G$57,2,FALSE),0)</f>
        <v>0</v>
      </c>
      <c r="J45" s="218">
        <f>IFERROR(VLOOKUP(H45,'LED Products List'!$B$8:$G$57,3,FALSE),0)</f>
        <v>0</v>
      </c>
      <c r="K45" s="218">
        <f>IFERROR(VLOOKUP(H45,'LED Products List'!$B$8:$G$57,4,FALSE),0)</f>
        <v>0</v>
      </c>
      <c r="L45" s="248"/>
      <c r="M45" s="249"/>
      <c r="N45" s="250">
        <f t="shared" si="2"/>
        <v>0</v>
      </c>
      <c r="O45" s="251">
        <f t="shared" si="3"/>
        <v>0</v>
      </c>
      <c r="P45" s="179">
        <f t="shared" si="4"/>
        <v>0</v>
      </c>
      <c r="Q45" s="179">
        <f t="shared" si="5"/>
        <v>0</v>
      </c>
      <c r="R45" s="179">
        <f t="shared" si="6"/>
        <v>0</v>
      </c>
      <c r="S45" s="331"/>
      <c r="T45" s="480">
        <f t="shared" si="7"/>
        <v>0</v>
      </c>
      <c r="U45" s="448">
        <f t="shared" si="1"/>
        <v>0</v>
      </c>
      <c r="V45" s="449">
        <f>IF($D$8="Space By Space",$F45*$E45,IF($D45="Atrium &gt;40 ft in height",($F45*$E45)+0.04,IF($B45&lt;&gt;0,$E$8*'Project Information'!$L$9,0)))</f>
        <v>0</v>
      </c>
      <c r="W45" s="453">
        <f t="shared" si="8"/>
        <v>0</v>
      </c>
      <c r="X45" s="453">
        <f>IF(OR(C45="Refrig",AND($R$1="RWH",C45="Refrig"),AND($R$1="RWH",C45="Yes")),$W45*(1+#REF!),IF($C45="Yes",$W45*(1+$P$5),W45))</f>
        <v>0</v>
      </c>
      <c r="Y45" s="452">
        <f>IF(OR(C45="Refrig",AND($R$1="RWH",C45="Refrig"),AND($R$1="RWH",C45="Yes")),$V45*(1+#REF!),IF($C45="Yes",$V45*(1+$P$6),V45*(1+0)))</f>
        <v>0</v>
      </c>
      <c r="Z45" s="452">
        <f>IF(OR(C45="Refrig",AND($R$1="RWH",C45="Refrig"),AND($R$1="RWH",C45="Yes")),$W45*#REF!,IF(C45="Yes",$W45*$P$7,W45*0))</f>
        <v>0</v>
      </c>
    </row>
    <row r="46" spans="1:26" ht="63" customHeight="1" thickBot="1">
      <c r="A46" s="242">
        <v>37</v>
      </c>
      <c r="B46" s="243"/>
      <c r="C46" s="247"/>
      <c r="D46" s="279"/>
      <c r="E46" s="250">
        <f t="shared" si="0"/>
        <v>0</v>
      </c>
      <c r="F46" s="278">
        <f t="array" ref="F46">IFERROR(INDEX(CodeLPD,MATCH($D$8&amp;$D46,CodeMethod&amp;SpaceType,0), MATCH('Project Information'!$F$15,Table1[[#Headers],[2020 ECCCNYS (der. IECC 2018)]:[IECC 2015]],0)),0)</f>
        <v>0</v>
      </c>
      <c r="G46" s="328">
        <f>IF(AND('Project Information'!$C$15="Space By Space",'Interior Space'!$B46&gt;0),VLOOKUP('Interior Space'!$D46,Code!$B$34:$E$130,4,TRUE),IF(AND('Project Information'!$C$15="Whole Building",'Project Information'!$L$11=0),'Project Information'!$O$11,IF(AND('Project Information'!$C$15="Whole Building",'Project Information'!$L$11&lt;&gt;'Project Information'!$O$11),'Project Information'!$L$11,0)))</f>
        <v>0</v>
      </c>
      <c r="H46" s="248"/>
      <c r="I46" s="218">
        <f>IFERROR(VLOOKUP(H46,'LED Products List'!$B$8:$G$57,2,FALSE),0)</f>
        <v>0</v>
      </c>
      <c r="J46" s="218">
        <f>IFERROR(VLOOKUP(H46,'LED Products List'!$B$8:$G$57,3,FALSE),0)</f>
        <v>0</v>
      </c>
      <c r="K46" s="218">
        <f>IFERROR(VLOOKUP(H46,'LED Products List'!$B$8:$G$57,4,FALSE),0)</f>
        <v>0</v>
      </c>
      <c r="L46" s="248"/>
      <c r="M46" s="249"/>
      <c r="N46" s="250">
        <f t="shared" si="2"/>
        <v>0</v>
      </c>
      <c r="O46" s="251">
        <f t="shared" si="3"/>
        <v>0</v>
      </c>
      <c r="P46" s="179">
        <f t="shared" si="4"/>
        <v>0</v>
      </c>
      <c r="Q46" s="179">
        <f t="shared" si="5"/>
        <v>0</v>
      </c>
      <c r="R46" s="179">
        <f t="shared" si="6"/>
        <v>0</v>
      </c>
      <c r="S46" s="331"/>
      <c r="T46" s="480">
        <f t="shared" si="7"/>
        <v>0</v>
      </c>
      <c r="U46" s="448">
        <f t="shared" si="1"/>
        <v>0</v>
      </c>
      <c r="V46" s="449">
        <f>IF($D$8="Space By Space",$F46*$E46,IF($D46="Atrium &gt;40 ft in height",($F46*$E46)+0.04,IF($B46&lt;&gt;0,$E$8*'Project Information'!$L$9,0)))</f>
        <v>0</v>
      </c>
      <c r="W46" s="453">
        <f t="shared" si="8"/>
        <v>0</v>
      </c>
      <c r="X46" s="453">
        <f>IF(OR(C46="Refrig",AND($R$1="RWH",C46="Refrig"),AND($R$1="RWH",C46="Yes")),$W46*(1+#REF!),IF($C46="Yes",$W46*(1+$P$5),W46))</f>
        <v>0</v>
      </c>
      <c r="Y46" s="452">
        <f>IF(OR(C46="Refrig",AND($R$1="RWH",C46="Refrig"),AND($R$1="RWH",C46="Yes")),$V46*(1+#REF!),IF($C46="Yes",$V46*(1+$P$6),V46*(1+0)))</f>
        <v>0</v>
      </c>
      <c r="Z46" s="452">
        <f>IF(OR(C46="Refrig",AND($R$1="RWH",C46="Refrig"),AND($R$1="RWH",C46="Yes")),$W46*#REF!,IF(C46="Yes",$W46*$P$7,W46*0))</f>
        <v>0</v>
      </c>
    </row>
    <row r="47" spans="1:26" ht="63" customHeight="1" thickBot="1">
      <c r="A47" s="242">
        <v>38</v>
      </c>
      <c r="B47" s="243"/>
      <c r="C47" s="247"/>
      <c r="D47" s="279"/>
      <c r="E47" s="250">
        <f t="shared" si="0"/>
        <v>0</v>
      </c>
      <c r="F47" s="278">
        <f t="array" ref="F47">IFERROR(INDEX(CodeLPD,MATCH($D$8&amp;$D47,CodeMethod&amp;SpaceType,0), MATCH('Project Information'!$F$15,Table1[[#Headers],[2020 ECCCNYS (der. IECC 2018)]:[IECC 2015]],0)),0)</f>
        <v>0</v>
      </c>
      <c r="G47" s="328">
        <f>IF(AND('Project Information'!$C$15="Space By Space",'Interior Space'!$B47&gt;0),VLOOKUP('Interior Space'!$D47,Code!$B$34:$E$130,4,TRUE),IF(AND('Project Information'!$C$15="Whole Building",'Project Information'!$L$11=0),'Project Information'!$O$11,IF(AND('Project Information'!$C$15="Whole Building",'Project Information'!$L$11&lt;&gt;'Project Information'!$O$11),'Project Information'!$L$11,0)))</f>
        <v>0</v>
      </c>
      <c r="H47" s="248"/>
      <c r="I47" s="218">
        <f>IFERROR(VLOOKUP(H47,'LED Products List'!$B$8:$G$57,2,FALSE),0)</f>
        <v>0</v>
      </c>
      <c r="J47" s="218">
        <f>IFERROR(VLOOKUP(H47,'LED Products List'!$B$8:$G$57,3,FALSE),0)</f>
        <v>0</v>
      </c>
      <c r="K47" s="218">
        <f>IFERROR(VLOOKUP(H47,'LED Products List'!$B$8:$G$57,4,FALSE),0)</f>
        <v>0</v>
      </c>
      <c r="L47" s="248"/>
      <c r="M47" s="249"/>
      <c r="N47" s="250">
        <f t="shared" si="2"/>
        <v>0</v>
      </c>
      <c r="O47" s="251">
        <f t="shared" si="3"/>
        <v>0</v>
      </c>
      <c r="P47" s="179">
        <f t="shared" si="4"/>
        <v>0</v>
      </c>
      <c r="Q47" s="179">
        <f t="shared" si="5"/>
        <v>0</v>
      </c>
      <c r="R47" s="179">
        <f t="shared" si="6"/>
        <v>0</v>
      </c>
      <c r="S47" s="331"/>
      <c r="T47" s="480">
        <f t="shared" si="7"/>
        <v>0</v>
      </c>
      <c r="U47" s="448">
        <f t="shared" si="1"/>
        <v>0</v>
      </c>
      <c r="V47" s="449">
        <f>IF($D$8="Space By Space",$F47*$E47,IF($D47="Atrium &gt;40 ft in height",($F47*$E47)+0.04,IF($B47&lt;&gt;0,$E$8*'Project Information'!$L$9,0)))</f>
        <v>0</v>
      </c>
      <c r="W47" s="453">
        <f t="shared" si="8"/>
        <v>0</v>
      </c>
      <c r="X47" s="453">
        <f>IF(OR(C47="Refrig",AND($R$1="RWH",C47="Refrig"),AND($R$1="RWH",C47="Yes")),$W47*(1+#REF!),IF($C47="Yes",$W47*(1+$P$5),W47))</f>
        <v>0</v>
      </c>
      <c r="Y47" s="452">
        <f>IF(OR(C47="Refrig",AND($R$1="RWH",C47="Refrig"),AND($R$1="RWH",C47="Yes")),$V47*(1+#REF!),IF($C47="Yes",$V47*(1+$P$6),V47*(1+0)))</f>
        <v>0</v>
      </c>
      <c r="Z47" s="452">
        <f>IF(OR(C47="Refrig",AND($R$1="RWH",C47="Refrig"),AND($R$1="RWH",C47="Yes")),$W47*#REF!,IF(C47="Yes",$W47*$P$7,W47*0))</f>
        <v>0</v>
      </c>
    </row>
    <row r="48" spans="1:26" ht="63" customHeight="1" thickBot="1">
      <c r="A48" s="242">
        <v>39</v>
      </c>
      <c r="B48" s="243"/>
      <c r="C48" s="247"/>
      <c r="D48" s="279"/>
      <c r="E48" s="250">
        <f t="shared" si="0"/>
        <v>0</v>
      </c>
      <c r="F48" s="278">
        <f t="array" ref="F48">IFERROR(INDEX(CodeLPD,MATCH($D$8&amp;$D48,CodeMethod&amp;SpaceType,0), MATCH('Project Information'!$F$15,Table1[[#Headers],[2020 ECCCNYS (der. IECC 2018)]:[IECC 2015]],0)),0)</f>
        <v>0</v>
      </c>
      <c r="G48" s="328">
        <f>IF(AND('Project Information'!$C$15="Space By Space",'Interior Space'!$B48&gt;0),VLOOKUP('Interior Space'!$D48,Code!$B$34:$E$130,4,TRUE),IF(AND('Project Information'!$C$15="Whole Building",'Project Information'!$L$11=0),'Project Information'!$O$11,IF(AND('Project Information'!$C$15="Whole Building",'Project Information'!$L$11&lt;&gt;'Project Information'!$O$11),'Project Information'!$L$11,0)))</f>
        <v>0</v>
      </c>
      <c r="H48" s="248"/>
      <c r="I48" s="218">
        <f>IFERROR(VLOOKUP(H48,'LED Products List'!$B$8:$G$57,2,FALSE),0)</f>
        <v>0</v>
      </c>
      <c r="J48" s="218">
        <f>IFERROR(VLOOKUP(H48,'LED Products List'!$B$8:$G$57,3,FALSE),0)</f>
        <v>0</v>
      </c>
      <c r="K48" s="218">
        <f>IFERROR(VLOOKUP(H48,'LED Products List'!$B$8:$G$57,4,FALSE),0)</f>
        <v>0</v>
      </c>
      <c r="L48" s="248"/>
      <c r="M48" s="249"/>
      <c r="N48" s="250">
        <f t="shared" si="2"/>
        <v>0</v>
      </c>
      <c r="O48" s="251">
        <f t="shared" si="3"/>
        <v>0</v>
      </c>
      <c r="P48" s="179">
        <f t="shared" si="4"/>
        <v>0</v>
      </c>
      <c r="Q48" s="179">
        <f t="shared" si="5"/>
        <v>0</v>
      </c>
      <c r="R48" s="179">
        <f t="shared" si="6"/>
        <v>0</v>
      </c>
      <c r="S48" s="331"/>
      <c r="T48" s="480">
        <f t="shared" si="7"/>
        <v>0</v>
      </c>
      <c r="U48" s="448">
        <f t="shared" si="1"/>
        <v>0</v>
      </c>
      <c r="V48" s="449">
        <f>IF($D$8="Space By Space",$F48*$E48,IF($D48="Atrium &gt;40 ft in height",($F48*$E48)+0.04,IF($B48&lt;&gt;0,$E$8*'Project Information'!$L$9,0)))</f>
        <v>0</v>
      </c>
      <c r="W48" s="453">
        <f t="shared" si="8"/>
        <v>0</v>
      </c>
      <c r="X48" s="453">
        <f>IF(OR(C48="Refrig",AND($R$1="RWH",C48="Refrig"),AND($R$1="RWH",C48="Yes")),$W48*(1+#REF!),IF($C48="Yes",$W48*(1+$P$5),W48))</f>
        <v>0</v>
      </c>
      <c r="Y48" s="452">
        <f>IF(OR(C48="Refrig",AND($R$1="RWH",C48="Refrig"),AND($R$1="RWH",C48="Yes")),$V48*(1+#REF!),IF($C48="Yes",$V48*(1+$P$6),V48*(1+0)))</f>
        <v>0</v>
      </c>
      <c r="Z48" s="452">
        <f>IF(OR(C48="Refrig",AND($R$1="RWH",C48="Refrig"),AND($R$1="RWH",C48="Yes")),$W48*#REF!,IF(C48="Yes",$W48*$P$7,W48*0))</f>
        <v>0</v>
      </c>
    </row>
    <row r="49" spans="1:26" ht="63" customHeight="1" thickBot="1">
      <c r="A49" s="242">
        <v>40</v>
      </c>
      <c r="B49" s="243"/>
      <c r="C49" s="247"/>
      <c r="D49" s="279"/>
      <c r="E49" s="250">
        <f t="shared" si="0"/>
        <v>0</v>
      </c>
      <c r="F49" s="278">
        <f t="array" ref="F49">IFERROR(INDEX(CodeLPD,MATCH($D$8&amp;$D49,CodeMethod&amp;SpaceType,0), MATCH('Project Information'!$F$15,Table1[[#Headers],[2020 ECCCNYS (der. IECC 2018)]:[IECC 2015]],0)),0)</f>
        <v>0</v>
      </c>
      <c r="G49" s="328">
        <f>IF(AND('Project Information'!$C$15="Space By Space",'Interior Space'!$B49&gt;0),VLOOKUP('Interior Space'!$D49,Code!$B$34:$E$130,4,TRUE),IF(AND('Project Information'!$C$15="Whole Building",'Project Information'!$L$11=0),'Project Information'!$O$11,IF(AND('Project Information'!$C$15="Whole Building",'Project Information'!$L$11&lt;&gt;'Project Information'!$O$11),'Project Information'!$L$11,0)))</f>
        <v>0</v>
      </c>
      <c r="H49" s="248"/>
      <c r="I49" s="218">
        <f>IFERROR(VLOOKUP(H49,'LED Products List'!$B$8:$G$57,2,FALSE),0)</f>
        <v>0</v>
      </c>
      <c r="J49" s="218">
        <f>IFERROR(VLOOKUP(H49,'LED Products List'!$B$8:$G$57,3,FALSE),0)</f>
        <v>0</v>
      </c>
      <c r="K49" s="218">
        <f>IFERROR(VLOOKUP(H49,'LED Products List'!$B$8:$G$57,4,FALSE),0)</f>
        <v>0</v>
      </c>
      <c r="L49" s="248"/>
      <c r="M49" s="249"/>
      <c r="N49" s="250">
        <f t="shared" si="2"/>
        <v>0</v>
      </c>
      <c r="O49" s="251">
        <f t="shared" si="3"/>
        <v>0</v>
      </c>
      <c r="P49" s="179">
        <f t="shared" si="4"/>
        <v>0</v>
      </c>
      <c r="Q49" s="179">
        <f t="shared" si="5"/>
        <v>0</v>
      </c>
      <c r="R49" s="179">
        <f t="shared" si="6"/>
        <v>0</v>
      </c>
      <c r="S49" s="331"/>
      <c r="T49" s="480">
        <f t="shared" si="7"/>
        <v>0</v>
      </c>
      <c r="U49" s="448">
        <f t="shared" si="1"/>
        <v>0</v>
      </c>
      <c r="V49" s="449">
        <f>IF($D$8="Space By Space",$F49*$E49,IF($D49="Atrium &gt;40 ft in height",($F49*$E49)+0.04,IF($B49&lt;&gt;0,$E$8*'Project Information'!$L$9,0)))</f>
        <v>0</v>
      </c>
      <c r="W49" s="453">
        <f t="shared" si="8"/>
        <v>0</v>
      </c>
      <c r="X49" s="453">
        <f>IF(OR(C49="Refrig",AND($R$1="RWH",C49="Refrig"),AND($R$1="RWH",C49="Yes")),$W49*(1+#REF!),IF($C49="Yes",$W49*(1+$P$5),W49))</f>
        <v>0</v>
      </c>
      <c r="Y49" s="452">
        <f>IF(OR(C49="Refrig",AND($R$1="RWH",C49="Refrig"),AND($R$1="RWH",C49="Yes")),$V49*(1+#REF!),IF($C49="Yes",$V49*(1+$P$6),V49*(1+0)))</f>
        <v>0</v>
      </c>
      <c r="Z49" s="452">
        <f>IF(OR(C49="Refrig",AND($R$1="RWH",C49="Refrig"),AND($R$1="RWH",C49="Yes")),$W49*#REF!,IF(C49="Yes",$W49*$P$7,W49*0))</f>
        <v>0</v>
      </c>
    </row>
    <row r="50" spans="1:26" ht="63" customHeight="1" thickBot="1">
      <c r="A50" s="242">
        <v>41</v>
      </c>
      <c r="B50" s="243"/>
      <c r="C50" s="247"/>
      <c r="D50" s="279"/>
      <c r="E50" s="250">
        <f t="shared" si="0"/>
        <v>0</v>
      </c>
      <c r="F50" s="278">
        <f t="array" ref="F50">IFERROR(INDEX(CodeLPD,MATCH($D$8&amp;$D50,CodeMethod&amp;SpaceType,0), MATCH('Project Information'!$F$15,Table1[[#Headers],[2020 ECCCNYS (der. IECC 2018)]:[IECC 2015]],0)),0)</f>
        <v>0</v>
      </c>
      <c r="G50" s="328">
        <f>IF(AND('Project Information'!$C$15="Space By Space",'Interior Space'!$B50&gt;0),VLOOKUP('Interior Space'!$D50,Code!$B$34:$E$130,4,TRUE),IF(AND('Project Information'!$C$15="Whole Building",'Project Information'!$L$11=0),'Project Information'!$O$11,IF(AND('Project Information'!$C$15="Whole Building",'Project Information'!$L$11&lt;&gt;'Project Information'!$O$11),'Project Information'!$L$11,0)))</f>
        <v>0</v>
      </c>
      <c r="H50" s="248"/>
      <c r="I50" s="218">
        <f>IFERROR(VLOOKUP(H50,'LED Products List'!$B$8:$G$57,2,FALSE),0)</f>
        <v>0</v>
      </c>
      <c r="J50" s="218">
        <f>IFERROR(VLOOKUP(H50,'LED Products List'!$B$8:$G$57,3,FALSE),0)</f>
        <v>0</v>
      </c>
      <c r="K50" s="218">
        <f>IFERROR(VLOOKUP(H50,'LED Products List'!$B$8:$G$57,4,FALSE),0)</f>
        <v>0</v>
      </c>
      <c r="L50" s="248"/>
      <c r="M50" s="249"/>
      <c r="N50" s="250">
        <f t="shared" si="2"/>
        <v>0</v>
      </c>
      <c r="O50" s="251">
        <f t="shared" si="3"/>
        <v>0</v>
      </c>
      <c r="P50" s="179">
        <f t="shared" si="4"/>
        <v>0</v>
      </c>
      <c r="Q50" s="179">
        <f t="shared" si="5"/>
        <v>0</v>
      </c>
      <c r="R50" s="179">
        <f t="shared" si="6"/>
        <v>0</v>
      </c>
      <c r="S50" s="331"/>
      <c r="T50" s="480">
        <f t="shared" si="7"/>
        <v>0</v>
      </c>
      <c r="U50" s="448">
        <f t="shared" si="1"/>
        <v>0</v>
      </c>
      <c r="V50" s="449">
        <f>IF($D$8="Space By Space",$F50*$E50,IF($D50="Atrium &gt;40 ft in height",($F50*$E50)+0.04,IF($B50&lt;&gt;0,$E$8*'Project Information'!$L$9,0)))</f>
        <v>0</v>
      </c>
      <c r="W50" s="453">
        <f t="shared" si="8"/>
        <v>0</v>
      </c>
      <c r="X50" s="453">
        <f>IF(OR(C50="Refrig",AND($R$1="RWH",C50="Refrig"),AND($R$1="RWH",C50="Yes")),$W50*(1+#REF!),IF($C50="Yes",$W50*(1+$P$5),W50))</f>
        <v>0</v>
      </c>
      <c r="Y50" s="452">
        <f>IF(OR(C50="Refrig",AND($R$1="RWH",C50="Refrig"),AND($R$1="RWH",C50="Yes")),$V50*(1+#REF!),IF($C50="Yes",$V50*(1+$P$6),V50*(1+0)))</f>
        <v>0</v>
      </c>
      <c r="Z50" s="452">
        <f>IF(OR(C50="Refrig",AND($R$1="RWH",C50="Refrig"),AND($R$1="RWH",C50="Yes")),$W50*#REF!,IF(C50="Yes",$W50*$P$7,W50*0))</f>
        <v>0</v>
      </c>
    </row>
    <row r="51" spans="1:26" ht="63" customHeight="1" thickBot="1">
      <c r="A51" s="242">
        <v>42</v>
      </c>
      <c r="B51" s="243"/>
      <c r="C51" s="247"/>
      <c r="D51" s="279"/>
      <c r="E51" s="250">
        <f t="shared" si="0"/>
        <v>0</v>
      </c>
      <c r="F51" s="278">
        <f t="array" ref="F51">IFERROR(INDEX(CodeLPD,MATCH($D$8&amp;$D51,CodeMethod&amp;SpaceType,0), MATCH('Project Information'!$F$15,Table1[[#Headers],[2020 ECCCNYS (der. IECC 2018)]:[IECC 2015]],0)),0)</f>
        <v>0</v>
      </c>
      <c r="G51" s="328">
        <f>IF(AND('Project Information'!$C$15="Space By Space",'Interior Space'!$B51&gt;0),VLOOKUP('Interior Space'!$D51,Code!$B$34:$E$130,4,TRUE),IF(AND('Project Information'!$C$15="Whole Building",'Project Information'!$L$11=0),'Project Information'!$O$11,IF(AND('Project Information'!$C$15="Whole Building",'Project Information'!$L$11&lt;&gt;'Project Information'!$O$11),'Project Information'!$L$11,0)))</f>
        <v>0</v>
      </c>
      <c r="H51" s="248"/>
      <c r="I51" s="218">
        <f>IFERROR(VLOOKUP(H51,'LED Products List'!$B$8:$G$57,2,FALSE),0)</f>
        <v>0</v>
      </c>
      <c r="J51" s="218">
        <f>IFERROR(VLOOKUP(H51,'LED Products List'!$B$8:$G$57,3,FALSE),0)</f>
        <v>0</v>
      </c>
      <c r="K51" s="218">
        <f>IFERROR(VLOOKUP(H51,'LED Products List'!$B$8:$G$57,4,FALSE),0)</f>
        <v>0</v>
      </c>
      <c r="L51" s="248"/>
      <c r="M51" s="249"/>
      <c r="N51" s="250">
        <f t="shared" si="2"/>
        <v>0</v>
      </c>
      <c r="O51" s="251">
        <f t="shared" si="3"/>
        <v>0</v>
      </c>
      <c r="P51" s="179">
        <f t="shared" si="4"/>
        <v>0</v>
      </c>
      <c r="Q51" s="179">
        <f t="shared" si="5"/>
        <v>0</v>
      </c>
      <c r="R51" s="179">
        <f t="shared" si="6"/>
        <v>0</v>
      </c>
      <c r="S51" s="331"/>
      <c r="T51" s="480">
        <f t="shared" si="7"/>
        <v>0</v>
      </c>
      <c r="U51" s="448">
        <f t="shared" si="1"/>
        <v>0</v>
      </c>
      <c r="V51" s="449">
        <f>IF($D$8="Space By Space",$F51*$E51,IF($D51="Atrium &gt;40 ft in height",($F51*$E51)+0.04,IF($B51&lt;&gt;0,$E$8*'Project Information'!$L$9,0)))</f>
        <v>0</v>
      </c>
      <c r="W51" s="453">
        <f t="shared" si="8"/>
        <v>0</v>
      </c>
      <c r="X51" s="453">
        <f>IF(OR(C51="Refrig",AND($R$1="RWH",C51="Refrig"),AND($R$1="RWH",C51="Yes")),$W51*(1+#REF!),IF($C51="Yes",$W51*(1+$P$5),W51))</f>
        <v>0</v>
      </c>
      <c r="Y51" s="452">
        <f>IF(OR(C51="Refrig",AND($R$1="RWH",C51="Refrig"),AND($R$1="RWH",C51="Yes")),$V51*(1+#REF!),IF($C51="Yes",$V51*(1+$P$6),V51*(1+0)))</f>
        <v>0</v>
      </c>
      <c r="Z51" s="452">
        <f>IF(OR(C51="Refrig",AND($R$1="RWH",C51="Refrig"),AND($R$1="RWH",C51="Yes")),$W51*#REF!,IF(C51="Yes",$W51*$P$7,W51*0))</f>
        <v>0</v>
      </c>
    </row>
    <row r="52" spans="1:26" ht="63" customHeight="1" thickBot="1">
      <c r="A52" s="242">
        <v>43</v>
      </c>
      <c r="B52" s="243"/>
      <c r="C52" s="247"/>
      <c r="D52" s="279"/>
      <c r="E52" s="250">
        <f t="shared" si="0"/>
        <v>0</v>
      </c>
      <c r="F52" s="278">
        <f t="array" ref="F52">IFERROR(INDEX(CodeLPD,MATCH($D$8&amp;$D52,CodeMethod&amp;SpaceType,0), MATCH('Project Information'!$F$15,Table1[[#Headers],[2020 ECCCNYS (der. IECC 2018)]:[IECC 2015]],0)),0)</f>
        <v>0</v>
      </c>
      <c r="G52" s="328">
        <f>IF(AND('Project Information'!$C$15="Space By Space",'Interior Space'!$B52&gt;0),VLOOKUP('Interior Space'!$D52,Code!$B$34:$E$130,4,TRUE),IF(AND('Project Information'!$C$15="Whole Building",'Project Information'!$L$11=0),'Project Information'!$O$11,IF(AND('Project Information'!$C$15="Whole Building",'Project Information'!$L$11&lt;&gt;'Project Information'!$O$11),'Project Information'!$L$11,0)))</f>
        <v>0</v>
      </c>
      <c r="H52" s="248"/>
      <c r="I52" s="218">
        <f>IFERROR(VLOOKUP(H52,'LED Products List'!$B$8:$G$57,2,FALSE),0)</f>
        <v>0</v>
      </c>
      <c r="J52" s="218">
        <f>IFERROR(VLOOKUP(H52,'LED Products List'!$B$8:$G$57,3,FALSE),0)</f>
        <v>0</v>
      </c>
      <c r="K52" s="218">
        <f>IFERROR(VLOOKUP(H52,'LED Products List'!$B$8:$G$57,4,FALSE),0)</f>
        <v>0</v>
      </c>
      <c r="L52" s="248"/>
      <c r="M52" s="249"/>
      <c r="N52" s="250">
        <f t="shared" si="2"/>
        <v>0</v>
      </c>
      <c r="O52" s="251">
        <f t="shared" si="3"/>
        <v>0</v>
      </c>
      <c r="P52" s="179">
        <f t="shared" si="4"/>
        <v>0</v>
      </c>
      <c r="Q52" s="179">
        <f t="shared" si="5"/>
        <v>0</v>
      </c>
      <c r="R52" s="179">
        <f t="shared" si="6"/>
        <v>0</v>
      </c>
      <c r="S52" s="331"/>
      <c r="T52" s="480">
        <f t="shared" si="7"/>
        <v>0</v>
      </c>
      <c r="U52" s="448">
        <f t="shared" si="1"/>
        <v>0</v>
      </c>
      <c r="V52" s="449">
        <f>IF($D$8="Space By Space",$F52*$E52,IF($D52="Atrium &gt;40 ft in height",($F52*$E52)+0.04,IF($B52&lt;&gt;0,$E$8*'Project Information'!$L$9,0)))</f>
        <v>0</v>
      </c>
      <c r="W52" s="453">
        <f t="shared" si="8"/>
        <v>0</v>
      </c>
      <c r="X52" s="453">
        <f>IF(OR(C52="Refrig",AND($R$1="RWH",C52="Refrig"),AND($R$1="RWH",C52="Yes")),$W52*(1+#REF!),IF($C52="Yes",$W52*(1+$P$5),W52))</f>
        <v>0</v>
      </c>
      <c r="Y52" s="452">
        <f>IF(OR(C52="Refrig",AND($R$1="RWH",C52="Refrig"),AND($R$1="RWH",C52="Yes")),$V52*(1+#REF!),IF($C52="Yes",$V52*(1+$P$6),V52*(1+0)))</f>
        <v>0</v>
      </c>
      <c r="Z52" s="452">
        <f>IF(OR(C52="Refrig",AND($R$1="RWH",C52="Refrig"),AND($R$1="RWH",C52="Yes")),$W52*#REF!,IF(C52="Yes",$W52*$P$7,W52*0))</f>
        <v>0</v>
      </c>
    </row>
    <row r="53" spans="1:26" ht="63" customHeight="1" thickBot="1">
      <c r="A53" s="242">
        <v>44</v>
      </c>
      <c r="B53" s="243"/>
      <c r="C53" s="247"/>
      <c r="D53" s="279"/>
      <c r="E53" s="250">
        <f t="shared" si="0"/>
        <v>0</v>
      </c>
      <c r="F53" s="278">
        <f t="array" ref="F53">IFERROR(INDEX(CodeLPD,MATCH($D$8&amp;$D53,CodeMethod&amp;SpaceType,0), MATCH('Project Information'!$F$15,Table1[[#Headers],[2020 ECCCNYS (der. IECC 2018)]:[IECC 2015]],0)),0)</f>
        <v>0</v>
      </c>
      <c r="G53" s="328">
        <f>IF(AND('Project Information'!$C$15="Space By Space",'Interior Space'!$B53&gt;0),VLOOKUP('Interior Space'!$D53,Code!$B$34:$E$130,4,TRUE),IF(AND('Project Information'!$C$15="Whole Building",'Project Information'!$L$11=0),'Project Information'!$O$11,IF(AND('Project Information'!$C$15="Whole Building",'Project Information'!$L$11&lt;&gt;'Project Information'!$O$11),'Project Information'!$L$11,0)))</f>
        <v>0</v>
      </c>
      <c r="H53" s="248"/>
      <c r="I53" s="218">
        <f>IFERROR(VLOOKUP(H53,'LED Products List'!$B$8:$G$57,2,FALSE),0)</f>
        <v>0</v>
      </c>
      <c r="J53" s="218">
        <f>IFERROR(VLOOKUP(H53,'LED Products List'!$B$8:$G$57,3,FALSE),0)</f>
        <v>0</v>
      </c>
      <c r="K53" s="218">
        <f>IFERROR(VLOOKUP(H53,'LED Products List'!$B$8:$G$57,4,FALSE),0)</f>
        <v>0</v>
      </c>
      <c r="L53" s="248"/>
      <c r="M53" s="249"/>
      <c r="N53" s="250">
        <f t="shared" si="2"/>
        <v>0</v>
      </c>
      <c r="O53" s="251">
        <f t="shared" si="3"/>
        <v>0</v>
      </c>
      <c r="P53" s="179">
        <f t="shared" si="4"/>
        <v>0</v>
      </c>
      <c r="Q53" s="179">
        <f t="shared" si="5"/>
        <v>0</v>
      </c>
      <c r="R53" s="179">
        <f t="shared" si="6"/>
        <v>0</v>
      </c>
      <c r="S53" s="331"/>
      <c r="T53" s="480">
        <f t="shared" si="7"/>
        <v>0</v>
      </c>
      <c r="U53" s="448">
        <f t="shared" si="1"/>
        <v>0</v>
      </c>
      <c r="V53" s="449">
        <f>IF($D$8="Space By Space",$F53*$E53,IF($D53="Atrium &gt;40 ft in height",($F53*$E53)+0.04,IF($B53&lt;&gt;0,$E$8*'Project Information'!$L$9,0)))</f>
        <v>0</v>
      </c>
      <c r="W53" s="453">
        <f t="shared" si="8"/>
        <v>0</v>
      </c>
      <c r="X53" s="453">
        <f>IF(OR(C53="Refrig",AND($R$1="RWH",C53="Refrig"),AND($R$1="RWH",C53="Yes")),$W53*(1+#REF!),IF($C53="Yes",$W53*(1+$P$5),W53))</f>
        <v>0</v>
      </c>
      <c r="Y53" s="452">
        <f>IF(OR(C53="Refrig",AND($R$1="RWH",C53="Refrig"),AND($R$1="RWH",C53="Yes")),$V53*(1+#REF!),IF($C53="Yes",$V53*(1+$P$6),V53*(1+0)))</f>
        <v>0</v>
      </c>
      <c r="Z53" s="452">
        <f>IF(OR(C53="Refrig",AND($R$1="RWH",C53="Refrig"),AND($R$1="RWH",C53="Yes")),$W53*#REF!,IF(C53="Yes",$W53*$P$7,W53*0))</f>
        <v>0</v>
      </c>
    </row>
    <row r="54" spans="1:26" ht="63" customHeight="1" thickBot="1">
      <c r="A54" s="242">
        <v>45</v>
      </c>
      <c r="B54" s="243"/>
      <c r="C54" s="247"/>
      <c r="D54" s="279"/>
      <c r="E54" s="250">
        <f t="shared" si="0"/>
        <v>0</v>
      </c>
      <c r="F54" s="278">
        <f t="array" ref="F54">IFERROR(INDEX(CodeLPD,MATCH($D$8&amp;$D54,CodeMethod&amp;SpaceType,0), MATCH('Project Information'!$F$15,Table1[[#Headers],[2020 ECCCNYS (der. IECC 2018)]:[IECC 2015]],0)),0)</f>
        <v>0</v>
      </c>
      <c r="G54" s="328">
        <f>IF(AND('Project Information'!$C$15="Space By Space",'Interior Space'!$B54&gt;0),VLOOKUP('Interior Space'!$D54,Code!$B$34:$E$130,4,TRUE),IF(AND('Project Information'!$C$15="Whole Building",'Project Information'!$L$11=0),'Project Information'!$O$11,IF(AND('Project Information'!$C$15="Whole Building",'Project Information'!$L$11&lt;&gt;'Project Information'!$O$11),'Project Information'!$L$11,0)))</f>
        <v>0</v>
      </c>
      <c r="H54" s="248"/>
      <c r="I54" s="218">
        <f>IFERROR(VLOOKUP(H54,'LED Products List'!$B$8:$G$57,2,FALSE),0)</f>
        <v>0</v>
      </c>
      <c r="J54" s="218">
        <f>IFERROR(VLOOKUP(H54,'LED Products List'!$B$8:$G$57,3,FALSE),0)</f>
        <v>0</v>
      </c>
      <c r="K54" s="218">
        <f>IFERROR(VLOOKUP(H54,'LED Products List'!$B$8:$G$57,4,FALSE),0)</f>
        <v>0</v>
      </c>
      <c r="L54" s="248"/>
      <c r="M54" s="249"/>
      <c r="N54" s="250">
        <f t="shared" si="2"/>
        <v>0</v>
      </c>
      <c r="O54" s="251">
        <f t="shared" si="3"/>
        <v>0</v>
      </c>
      <c r="P54" s="179">
        <f t="shared" si="4"/>
        <v>0</v>
      </c>
      <c r="Q54" s="179">
        <f t="shared" si="5"/>
        <v>0</v>
      </c>
      <c r="R54" s="179">
        <f t="shared" si="6"/>
        <v>0</v>
      </c>
      <c r="S54" s="331"/>
      <c r="T54" s="480">
        <f t="shared" si="7"/>
        <v>0</v>
      </c>
      <c r="U54" s="448">
        <f t="shared" si="1"/>
        <v>0</v>
      </c>
      <c r="V54" s="449">
        <f>IF($D$8="Space By Space",$F54*$E54,IF($D54="Atrium &gt;40 ft in height",($F54*$E54)+0.04,IF($B54&lt;&gt;0,$E$8*'Project Information'!$L$9,0)))</f>
        <v>0</v>
      </c>
      <c r="W54" s="453">
        <f t="shared" si="8"/>
        <v>0</v>
      </c>
      <c r="X54" s="453">
        <f>IF(OR(C54="Refrig",AND($R$1="RWH",C54="Refrig"),AND($R$1="RWH",C54="Yes")),$W54*(1+#REF!),IF($C54="Yes",$W54*(1+$P$5),W54))</f>
        <v>0</v>
      </c>
      <c r="Y54" s="452">
        <f>IF(OR(C54="Refrig",AND($R$1="RWH",C54="Refrig"),AND($R$1="RWH",C54="Yes")),$V54*(1+#REF!),IF($C54="Yes",$V54*(1+$P$6),V54*(1+0)))</f>
        <v>0</v>
      </c>
      <c r="Z54" s="452">
        <f>IF(OR(C54="Refrig",AND($R$1="RWH",C54="Refrig"),AND($R$1="RWH",C54="Yes")),$W54*#REF!,IF(C54="Yes",$W54*$P$7,W54*0))</f>
        <v>0</v>
      </c>
    </row>
    <row r="55" spans="1:26" ht="63" customHeight="1" thickBot="1">
      <c r="A55" s="242">
        <v>46</v>
      </c>
      <c r="B55" s="243"/>
      <c r="C55" s="247"/>
      <c r="D55" s="279"/>
      <c r="E55" s="250">
        <f t="shared" si="0"/>
        <v>0</v>
      </c>
      <c r="F55" s="278">
        <f t="array" ref="F55">IFERROR(INDEX(CodeLPD,MATCH($D$8&amp;$D55,CodeMethod&amp;SpaceType,0), MATCH('Project Information'!$F$15,Table1[[#Headers],[2020 ECCCNYS (der. IECC 2018)]:[IECC 2015]],0)),0)</f>
        <v>0</v>
      </c>
      <c r="G55" s="328">
        <f>IF(AND('Project Information'!$C$15="Space By Space",'Interior Space'!$B55&gt;0),VLOOKUP('Interior Space'!$D55,Code!$B$34:$E$130,4,TRUE),IF(AND('Project Information'!$C$15="Whole Building",'Project Information'!$L$11=0),'Project Information'!$O$11,IF(AND('Project Information'!$C$15="Whole Building",'Project Information'!$L$11&lt;&gt;'Project Information'!$O$11),'Project Information'!$L$11,0)))</f>
        <v>0</v>
      </c>
      <c r="H55" s="248"/>
      <c r="I55" s="218">
        <f>IFERROR(VLOOKUP(H55,'LED Products List'!$B$8:$G$57,2,FALSE),0)</f>
        <v>0</v>
      </c>
      <c r="J55" s="218">
        <f>IFERROR(VLOOKUP(H55,'LED Products List'!$B$8:$G$57,3,FALSE),0)</f>
        <v>0</v>
      </c>
      <c r="K55" s="218">
        <f>IFERROR(VLOOKUP(H55,'LED Products List'!$B$8:$G$57,4,FALSE),0)</f>
        <v>0</v>
      </c>
      <c r="L55" s="248"/>
      <c r="M55" s="249"/>
      <c r="N55" s="250">
        <f t="shared" si="2"/>
        <v>0</v>
      </c>
      <c r="O55" s="251">
        <f t="shared" si="3"/>
        <v>0</v>
      </c>
      <c r="P55" s="179">
        <f t="shared" si="4"/>
        <v>0</v>
      </c>
      <c r="Q55" s="179">
        <f t="shared" si="5"/>
        <v>0</v>
      </c>
      <c r="R55" s="179">
        <f t="shared" si="6"/>
        <v>0</v>
      </c>
      <c r="S55" s="331"/>
      <c r="T55" s="480">
        <f t="shared" si="7"/>
        <v>0</v>
      </c>
      <c r="U55" s="448">
        <f t="shared" si="1"/>
        <v>0</v>
      </c>
      <c r="V55" s="449">
        <f>IF($D$8="Space By Space",$F55*$E55,IF($D55="Atrium &gt;40 ft in height",($F55*$E55)+0.04,IF($B55&lt;&gt;0,$E$8*'Project Information'!$L$9,0)))</f>
        <v>0</v>
      </c>
      <c r="W55" s="453">
        <f t="shared" si="8"/>
        <v>0</v>
      </c>
      <c r="X55" s="453">
        <f>IF(OR(C55="Refrig",AND($R$1="RWH",C55="Refrig"),AND($R$1="RWH",C55="Yes")),$W55*(1+#REF!),IF($C55="Yes",$W55*(1+$P$5),W55))</f>
        <v>0</v>
      </c>
      <c r="Y55" s="452">
        <f>IF(OR(C55="Refrig",AND($R$1="RWH",C55="Refrig"),AND($R$1="RWH",C55="Yes")),$V55*(1+#REF!),IF($C55="Yes",$V55*(1+$P$6),V55*(1+0)))</f>
        <v>0</v>
      </c>
      <c r="Z55" s="452">
        <f>IF(OR(C55="Refrig",AND($R$1="RWH",C55="Refrig"),AND($R$1="RWH",C55="Yes")),$W55*#REF!,IF(C55="Yes",$W55*$P$7,W55*0))</f>
        <v>0</v>
      </c>
    </row>
    <row r="56" spans="1:26" ht="63" customHeight="1" thickBot="1">
      <c r="A56" s="242">
        <v>47</v>
      </c>
      <c r="B56" s="243"/>
      <c r="C56" s="247"/>
      <c r="D56" s="279"/>
      <c r="E56" s="250">
        <f t="shared" si="0"/>
        <v>0</v>
      </c>
      <c r="F56" s="278">
        <f t="array" ref="F56">IFERROR(INDEX(CodeLPD,MATCH($D$8&amp;$D56,CodeMethod&amp;SpaceType,0), MATCH('Project Information'!$F$15,Table1[[#Headers],[2020 ECCCNYS (der. IECC 2018)]:[IECC 2015]],0)),0)</f>
        <v>0</v>
      </c>
      <c r="G56" s="328">
        <f>IF(AND('Project Information'!$C$15="Space By Space",'Interior Space'!$B56&gt;0),VLOOKUP('Interior Space'!$D56,Code!$B$34:$E$130,4,TRUE),IF(AND('Project Information'!$C$15="Whole Building",'Project Information'!$L$11=0),'Project Information'!$O$11,IF(AND('Project Information'!$C$15="Whole Building",'Project Information'!$L$11&lt;&gt;'Project Information'!$O$11),'Project Information'!$L$11,0)))</f>
        <v>0</v>
      </c>
      <c r="H56" s="248"/>
      <c r="I56" s="218">
        <f>IFERROR(VLOOKUP(H56,'LED Products List'!$B$8:$G$57,2,FALSE),0)</f>
        <v>0</v>
      </c>
      <c r="J56" s="218">
        <f>IFERROR(VLOOKUP(H56,'LED Products List'!$B$8:$G$57,3,FALSE),0)</f>
        <v>0</v>
      </c>
      <c r="K56" s="218">
        <f>IFERROR(VLOOKUP(H56,'LED Products List'!$B$8:$G$57,4,FALSE),0)</f>
        <v>0</v>
      </c>
      <c r="L56" s="248"/>
      <c r="M56" s="249"/>
      <c r="N56" s="250">
        <f t="shared" si="2"/>
        <v>0</v>
      </c>
      <c r="O56" s="251">
        <f t="shared" si="3"/>
        <v>0</v>
      </c>
      <c r="P56" s="179">
        <f t="shared" si="4"/>
        <v>0</v>
      </c>
      <c r="Q56" s="179">
        <f t="shared" si="5"/>
        <v>0</v>
      </c>
      <c r="R56" s="179">
        <f t="shared" si="6"/>
        <v>0</v>
      </c>
      <c r="S56" s="331"/>
      <c r="T56" s="480">
        <f t="shared" si="7"/>
        <v>0</v>
      </c>
      <c r="U56" s="448">
        <f t="shared" si="1"/>
        <v>0</v>
      </c>
      <c r="V56" s="449">
        <f>IF($D$8="Space By Space",$F56*$E56,IF($D56="Atrium &gt;40 ft in height",($F56*$E56)+0.04,IF($B56&lt;&gt;0,$E$8*'Project Information'!$L$9,0)))</f>
        <v>0</v>
      </c>
      <c r="W56" s="453">
        <f t="shared" si="8"/>
        <v>0</v>
      </c>
      <c r="X56" s="453">
        <f>IF(OR(C56="Refrig",AND($R$1="RWH",C56="Refrig"),AND($R$1="RWH",C56="Yes")),$W56*(1+#REF!),IF($C56="Yes",$W56*(1+$P$5),W56))</f>
        <v>0</v>
      </c>
      <c r="Y56" s="452">
        <f>IF(OR(C56="Refrig",AND($R$1="RWH",C56="Refrig"),AND($R$1="RWH",C56="Yes")),$V56*(1+#REF!),IF($C56="Yes",$V56*(1+$P$6),V56*(1+0)))</f>
        <v>0</v>
      </c>
      <c r="Z56" s="452">
        <f>IF(OR(C56="Refrig",AND($R$1="RWH",C56="Refrig"),AND($R$1="RWH",C56="Yes")),$W56*#REF!,IF(C56="Yes",$W56*$P$7,W56*0))</f>
        <v>0</v>
      </c>
    </row>
    <row r="57" spans="1:26" ht="63" customHeight="1" thickBot="1">
      <c r="A57" s="242">
        <v>48</v>
      </c>
      <c r="B57" s="243"/>
      <c r="C57" s="247"/>
      <c r="D57" s="279"/>
      <c r="E57" s="250">
        <f t="shared" si="0"/>
        <v>0</v>
      </c>
      <c r="F57" s="278">
        <f t="array" ref="F57">IFERROR(INDEX(CodeLPD,MATCH($D$8&amp;$D57,CodeMethod&amp;SpaceType,0), MATCH('Project Information'!$F$15,Table1[[#Headers],[2020 ECCCNYS (der. IECC 2018)]:[IECC 2015]],0)),0)</f>
        <v>0</v>
      </c>
      <c r="G57" s="328">
        <f>IF(AND('Project Information'!$C$15="Space By Space",'Interior Space'!$B57&gt;0),VLOOKUP('Interior Space'!$D57,Code!$B$34:$E$130,4,TRUE),IF(AND('Project Information'!$C$15="Whole Building",'Project Information'!$L$11=0),'Project Information'!$O$11,IF(AND('Project Information'!$C$15="Whole Building",'Project Information'!$L$11&lt;&gt;'Project Information'!$O$11),'Project Information'!$L$11,0)))</f>
        <v>0</v>
      </c>
      <c r="H57" s="248"/>
      <c r="I57" s="218">
        <f>IFERROR(VLOOKUP(H57,'LED Products List'!$B$8:$G$57,2,FALSE),0)</f>
        <v>0</v>
      </c>
      <c r="J57" s="218">
        <f>IFERROR(VLOOKUP(H57,'LED Products List'!$B$8:$G$57,3,FALSE),0)</f>
        <v>0</v>
      </c>
      <c r="K57" s="218">
        <f>IFERROR(VLOOKUP(H57,'LED Products List'!$B$8:$G$57,4,FALSE),0)</f>
        <v>0</v>
      </c>
      <c r="L57" s="248"/>
      <c r="M57" s="249"/>
      <c r="N57" s="250">
        <f t="shared" si="2"/>
        <v>0</v>
      </c>
      <c r="O57" s="251">
        <f t="shared" si="3"/>
        <v>0</v>
      </c>
      <c r="P57" s="179">
        <f t="shared" si="4"/>
        <v>0</v>
      </c>
      <c r="Q57" s="179">
        <f t="shared" si="5"/>
        <v>0</v>
      </c>
      <c r="R57" s="179">
        <f t="shared" si="6"/>
        <v>0</v>
      </c>
      <c r="S57" s="331"/>
      <c r="T57" s="480">
        <f t="shared" si="7"/>
        <v>0</v>
      </c>
      <c r="U57" s="448">
        <f t="shared" si="1"/>
        <v>0</v>
      </c>
      <c r="V57" s="449">
        <f>IF($D$8="Space By Space",$F57*$E57,IF($D57="Atrium &gt;40 ft in height",($F57*$E57)+0.04,IF($B57&lt;&gt;0,$E$8*'Project Information'!$L$9,0)))</f>
        <v>0</v>
      </c>
      <c r="W57" s="453">
        <f t="shared" si="8"/>
        <v>0</v>
      </c>
      <c r="X57" s="453">
        <f>IF(OR(C57="Refrig",AND($R$1="RWH",C57="Refrig"),AND($R$1="RWH",C57="Yes")),$W57*(1+#REF!),IF($C57="Yes",$W57*(1+$P$5),W57))</f>
        <v>0</v>
      </c>
      <c r="Y57" s="452">
        <f>IF(OR(C57="Refrig",AND($R$1="RWH",C57="Refrig"),AND($R$1="RWH",C57="Yes")),$V57*(1+#REF!),IF($C57="Yes",$V57*(1+$P$6),V57*(1+0)))</f>
        <v>0</v>
      </c>
      <c r="Z57" s="452">
        <f>IF(OR(C57="Refrig",AND($R$1="RWH",C57="Refrig"),AND($R$1="RWH",C57="Yes")),$W57*#REF!,IF(C57="Yes",$W57*$P$7,W57*0))</f>
        <v>0</v>
      </c>
    </row>
    <row r="58" spans="1:26" ht="63" customHeight="1" thickBot="1">
      <c r="A58" s="242">
        <v>49</v>
      </c>
      <c r="B58" s="243"/>
      <c r="C58" s="247"/>
      <c r="D58" s="279"/>
      <c r="E58" s="250">
        <f t="shared" si="0"/>
        <v>0</v>
      </c>
      <c r="F58" s="278">
        <f t="array" ref="F58">IFERROR(INDEX(CodeLPD,MATCH($D$8&amp;$D58,CodeMethod&amp;SpaceType,0), MATCH('Project Information'!$F$15,Table1[[#Headers],[2020 ECCCNYS (der. IECC 2018)]:[IECC 2015]],0)),0)</f>
        <v>0</v>
      </c>
      <c r="G58" s="328">
        <f>IF(AND('Project Information'!$C$15="Space By Space",'Interior Space'!$B58&gt;0),VLOOKUP('Interior Space'!$D58,Code!$B$34:$E$130,4,TRUE),IF(AND('Project Information'!$C$15="Whole Building",'Project Information'!$L$11=0),'Project Information'!$O$11,IF(AND('Project Information'!$C$15="Whole Building",'Project Information'!$L$11&lt;&gt;'Project Information'!$O$11),'Project Information'!$L$11,0)))</f>
        <v>0</v>
      </c>
      <c r="H58" s="248"/>
      <c r="I58" s="218">
        <f>IFERROR(VLOOKUP(H58,'LED Products List'!$B$8:$G$57,2,FALSE),0)</f>
        <v>0</v>
      </c>
      <c r="J58" s="218">
        <f>IFERROR(VLOOKUP(H58,'LED Products List'!$B$8:$G$57,3,FALSE),0)</f>
        <v>0</v>
      </c>
      <c r="K58" s="218">
        <f>IFERROR(VLOOKUP(H58,'LED Products List'!$B$8:$G$57,4,FALSE),0)</f>
        <v>0</v>
      </c>
      <c r="L58" s="248"/>
      <c r="M58" s="249"/>
      <c r="N58" s="250">
        <f t="shared" si="2"/>
        <v>0</v>
      </c>
      <c r="O58" s="251">
        <f t="shared" si="3"/>
        <v>0</v>
      </c>
      <c r="P58" s="179">
        <f t="shared" si="4"/>
        <v>0</v>
      </c>
      <c r="Q58" s="179">
        <f t="shared" si="5"/>
        <v>0</v>
      </c>
      <c r="R58" s="179">
        <f t="shared" si="6"/>
        <v>0</v>
      </c>
      <c r="S58" s="331"/>
      <c r="T58" s="480">
        <f t="shared" si="7"/>
        <v>0</v>
      </c>
      <c r="U58" s="448">
        <f t="shared" si="1"/>
        <v>0</v>
      </c>
      <c r="V58" s="449">
        <f>IF($D$8="Space By Space",$F58*$E58,IF($D58="Atrium &gt;40 ft in height",($F58*$E58)+0.04,IF($B58&lt;&gt;0,$E$8*'Project Information'!$L$9,0)))</f>
        <v>0</v>
      </c>
      <c r="W58" s="453">
        <f t="shared" si="8"/>
        <v>0</v>
      </c>
      <c r="X58" s="453">
        <f>IF(OR(C58="Refrig",AND($R$1="RWH",C58="Refrig"),AND($R$1="RWH",C58="Yes")),$W58*(1+#REF!),IF($C58="Yes",$W58*(1+$P$5),W58))</f>
        <v>0</v>
      </c>
      <c r="Y58" s="452">
        <f>IF(OR(C58="Refrig",AND($R$1="RWH",C58="Refrig"),AND($R$1="RWH",C58="Yes")),$V58*(1+#REF!),IF($C58="Yes",$V58*(1+$P$6),V58*(1+0)))</f>
        <v>0</v>
      </c>
      <c r="Z58" s="452">
        <f>IF(OR(C58="Refrig",AND($R$1="RWH",C58="Refrig"),AND($R$1="RWH",C58="Yes")),$W58*#REF!,IF(C58="Yes",$W58*$P$7,W58*0))</f>
        <v>0</v>
      </c>
    </row>
    <row r="59" spans="1:26" ht="63" customHeight="1" thickBot="1">
      <c r="A59" s="242">
        <v>50</v>
      </c>
      <c r="B59" s="243"/>
      <c r="C59" s="247"/>
      <c r="D59" s="279"/>
      <c r="E59" s="250">
        <f t="shared" si="0"/>
        <v>0</v>
      </c>
      <c r="F59" s="278">
        <f t="array" ref="F59">IFERROR(INDEX(CodeLPD,MATCH($D$8&amp;$D59,CodeMethod&amp;SpaceType,0), MATCH('Project Information'!$F$15,Table1[[#Headers],[2020 ECCCNYS (der. IECC 2018)]:[IECC 2015]],0)),0)</f>
        <v>0</v>
      </c>
      <c r="G59" s="328">
        <f>IF(AND('Project Information'!$C$15="Space By Space",'Interior Space'!$B59&gt;0),VLOOKUP('Interior Space'!$D59,Code!$B$34:$E$130,4,TRUE),IF(AND('Project Information'!$C$15="Whole Building",'Project Information'!$L$11=0),'Project Information'!$O$11,IF(AND('Project Information'!$C$15="Whole Building",'Project Information'!$L$11&lt;&gt;'Project Information'!$O$11),'Project Information'!$L$11,0)))</f>
        <v>0</v>
      </c>
      <c r="H59" s="248"/>
      <c r="I59" s="218">
        <f>IFERROR(VLOOKUP(H59,'LED Products List'!$B$8:$G$57,2,FALSE),0)</f>
        <v>0</v>
      </c>
      <c r="J59" s="218">
        <f>IFERROR(VLOOKUP(H59,'LED Products List'!$B$8:$G$57,3,FALSE),0)</f>
        <v>0</v>
      </c>
      <c r="K59" s="218">
        <f>IFERROR(VLOOKUP(H59,'LED Products List'!$B$8:$G$57,4,FALSE),0)</f>
        <v>0</v>
      </c>
      <c r="L59" s="248"/>
      <c r="M59" s="249"/>
      <c r="N59" s="250">
        <f t="shared" si="2"/>
        <v>0</v>
      </c>
      <c r="O59" s="251">
        <f t="shared" si="3"/>
        <v>0</v>
      </c>
      <c r="P59" s="179">
        <f t="shared" si="4"/>
        <v>0</v>
      </c>
      <c r="Q59" s="179">
        <f t="shared" si="5"/>
        <v>0</v>
      </c>
      <c r="R59" s="179">
        <f t="shared" si="6"/>
        <v>0</v>
      </c>
      <c r="S59" s="331"/>
      <c r="T59" s="480">
        <f t="shared" si="7"/>
        <v>0</v>
      </c>
      <c r="U59" s="448">
        <f t="shared" si="1"/>
        <v>0</v>
      </c>
      <c r="V59" s="449">
        <f>IF($D$8="Space By Space",$F59*$E59,IF($D59="Atrium &gt;40 ft in height",($F59*$E59)+0.04,IF($B59&lt;&gt;0,$E$8*'Project Information'!$L$9,0)))</f>
        <v>0</v>
      </c>
      <c r="W59" s="453">
        <f t="shared" si="8"/>
        <v>0</v>
      </c>
      <c r="X59" s="453">
        <f>IF(OR(C59="Refrig",AND($R$1="RWH",C59="Refrig"),AND($R$1="RWH",C59="Yes")),$W59*(1+#REF!),IF($C59="Yes",$W59*(1+$P$5),W59))</f>
        <v>0</v>
      </c>
      <c r="Y59" s="452">
        <f>IF(OR(C59="Refrig",AND($R$1="RWH",C59="Refrig"),AND($R$1="RWH",C59="Yes")),$V59*(1+#REF!),IF($C59="Yes",$V59*(1+$P$6),V59*(1+0)))</f>
        <v>0</v>
      </c>
      <c r="Z59" s="452">
        <f>IF(OR(C59="Refrig",AND($R$1="RWH",C59="Refrig"),AND($R$1="RWH",C59="Yes")),$W59*#REF!,IF(C59="Yes",$W59*$P$7,W59*0))</f>
        <v>0</v>
      </c>
    </row>
    <row r="60" spans="1:26" ht="63" customHeight="1" thickBot="1">
      <c r="A60" s="242">
        <v>51</v>
      </c>
      <c r="B60" s="243"/>
      <c r="C60" s="247"/>
      <c r="D60" s="279"/>
      <c r="E60" s="250">
        <f t="shared" si="0"/>
        <v>0</v>
      </c>
      <c r="F60" s="278">
        <f t="array" ref="F60">IFERROR(INDEX(CodeLPD,MATCH($D$8&amp;$D60,CodeMethod&amp;SpaceType,0), MATCH('Project Information'!$F$15,Table1[[#Headers],[2020 ECCCNYS (der. IECC 2018)]:[IECC 2015]],0)),0)</f>
        <v>0</v>
      </c>
      <c r="G60" s="328">
        <f>IF(AND('Project Information'!$C$15="Space By Space",'Interior Space'!$B60&gt;0),VLOOKUP('Interior Space'!$D60,Code!$B$34:$E$130,4,TRUE),IF(AND('Project Information'!$C$15="Whole Building",'Project Information'!$L$11=0),'Project Information'!$O$11,IF(AND('Project Information'!$C$15="Whole Building",'Project Information'!$L$11&lt;&gt;'Project Information'!$O$11),'Project Information'!$L$11,0)))</f>
        <v>0</v>
      </c>
      <c r="H60" s="248"/>
      <c r="I60" s="218">
        <f>IFERROR(VLOOKUP(H60,'LED Products List'!$B$8:$G$57,2,FALSE),0)</f>
        <v>0</v>
      </c>
      <c r="J60" s="218">
        <f>IFERROR(VLOOKUP(H60,'LED Products List'!$B$8:$G$57,3,FALSE),0)</f>
        <v>0</v>
      </c>
      <c r="K60" s="218">
        <f>IFERROR(VLOOKUP(H60,'LED Products List'!$B$8:$G$57,4,FALSE),0)</f>
        <v>0</v>
      </c>
      <c r="L60" s="248"/>
      <c r="M60" s="249"/>
      <c r="N60" s="250">
        <f t="shared" si="2"/>
        <v>0</v>
      </c>
      <c r="O60" s="251">
        <f t="shared" si="3"/>
        <v>0</v>
      </c>
      <c r="P60" s="179">
        <f t="shared" si="4"/>
        <v>0</v>
      </c>
      <c r="Q60" s="179">
        <f t="shared" si="5"/>
        <v>0</v>
      </c>
      <c r="R60" s="179">
        <f t="shared" si="6"/>
        <v>0</v>
      </c>
      <c r="S60" s="331"/>
      <c r="T60" s="480">
        <f t="shared" si="7"/>
        <v>0</v>
      </c>
      <c r="U60" s="448">
        <f t="shared" si="1"/>
        <v>0</v>
      </c>
      <c r="V60" s="449">
        <f>IF($D$8="Space By Space",$F60*$E60,IF($D60="Atrium &gt;40 ft in height",($F60*$E60)+0.04,IF($B60&lt;&gt;0,$E$8*'Project Information'!$L$9,0)))</f>
        <v>0</v>
      </c>
      <c r="W60" s="453">
        <f t="shared" si="8"/>
        <v>0</v>
      </c>
      <c r="X60" s="453">
        <f>IF(OR(C60="Refrig",AND($R$1="RWH",C60="Refrig"),AND($R$1="RWH",C60="Yes")),$W60*(1+#REF!),IF($C60="Yes",$W60*(1+$P$5),W60))</f>
        <v>0</v>
      </c>
      <c r="Y60" s="452">
        <f>IF(OR(C60="Refrig",AND($R$1="RWH",C60="Refrig"),AND($R$1="RWH",C60="Yes")),$V60*(1+#REF!),IF($C60="Yes",$V60*(1+$P$6),V60*(1+0)))</f>
        <v>0</v>
      </c>
      <c r="Z60" s="452">
        <f>IF(OR(C60="Refrig",AND($R$1="RWH",C60="Refrig"),AND($R$1="RWH",C60="Yes")),$W60*#REF!,IF(C60="Yes",$W60*$P$7,W60*0))</f>
        <v>0</v>
      </c>
    </row>
    <row r="61" spans="1:26" ht="63" customHeight="1" thickBot="1">
      <c r="A61" s="242">
        <v>52</v>
      </c>
      <c r="B61" s="243"/>
      <c r="C61" s="247"/>
      <c r="D61" s="279"/>
      <c r="E61" s="250">
        <f t="shared" si="0"/>
        <v>0</v>
      </c>
      <c r="F61" s="278">
        <f t="array" ref="F61">IFERROR(INDEX(CodeLPD,MATCH($D$8&amp;$D61,CodeMethod&amp;SpaceType,0), MATCH('Project Information'!$F$15,Table1[[#Headers],[2020 ECCCNYS (der. IECC 2018)]:[IECC 2015]],0)),0)</f>
        <v>0</v>
      </c>
      <c r="G61" s="328">
        <f>IF(AND('Project Information'!$C$15="Space By Space",'Interior Space'!$B61&gt;0),VLOOKUP('Interior Space'!$D61,Code!$B$34:$E$130,4,TRUE),IF(AND('Project Information'!$C$15="Whole Building",'Project Information'!$L$11=0),'Project Information'!$O$11,IF(AND('Project Information'!$C$15="Whole Building",'Project Information'!$L$11&lt;&gt;'Project Information'!$O$11),'Project Information'!$L$11,0)))</f>
        <v>0</v>
      </c>
      <c r="H61" s="248"/>
      <c r="I61" s="218">
        <f>IFERROR(VLOOKUP(H61,'LED Products List'!$B$8:$G$57,2,FALSE),0)</f>
        <v>0</v>
      </c>
      <c r="J61" s="218">
        <f>IFERROR(VLOOKUP(H61,'LED Products List'!$B$8:$G$57,3,FALSE),0)</f>
        <v>0</v>
      </c>
      <c r="K61" s="218">
        <f>IFERROR(VLOOKUP(H61,'LED Products List'!$B$8:$G$57,4,FALSE),0)</f>
        <v>0</v>
      </c>
      <c r="L61" s="248"/>
      <c r="M61" s="249"/>
      <c r="N61" s="250">
        <f t="shared" si="2"/>
        <v>0</v>
      </c>
      <c r="O61" s="251">
        <f t="shared" si="3"/>
        <v>0</v>
      </c>
      <c r="P61" s="179">
        <f t="shared" si="4"/>
        <v>0</v>
      </c>
      <c r="Q61" s="179">
        <f t="shared" si="5"/>
        <v>0</v>
      </c>
      <c r="R61" s="179">
        <f t="shared" si="6"/>
        <v>0</v>
      </c>
      <c r="S61" s="331"/>
      <c r="T61" s="480">
        <f t="shared" si="7"/>
        <v>0</v>
      </c>
      <c r="U61" s="448">
        <f t="shared" si="1"/>
        <v>0</v>
      </c>
      <c r="V61" s="449">
        <f>IF($D$8="Space By Space",$F61*$E61,IF($D61="Atrium &gt;40 ft in height",($F61*$E61)+0.04,IF($B61&lt;&gt;0,$E$8*'Project Information'!$L$9,0)))</f>
        <v>0</v>
      </c>
      <c r="W61" s="453">
        <f t="shared" si="8"/>
        <v>0</v>
      </c>
      <c r="X61" s="453">
        <f>IF(OR(C61="Refrig",AND($R$1="RWH",C61="Refrig"),AND($R$1="RWH",C61="Yes")),$W61*(1+#REF!),IF($C61="Yes",$W61*(1+$P$5),W61))</f>
        <v>0</v>
      </c>
      <c r="Y61" s="452">
        <f>IF(OR(C61="Refrig",AND($R$1="RWH",C61="Refrig"),AND($R$1="RWH",C61="Yes")),$V61*(1+#REF!),IF($C61="Yes",$V61*(1+$P$6),V61*(1+0)))</f>
        <v>0</v>
      </c>
      <c r="Z61" s="452">
        <f>IF(OR(C61="Refrig",AND($R$1="RWH",C61="Refrig"),AND($R$1="RWH",C61="Yes")),$W61*#REF!,IF(C61="Yes",$W61*$P$7,W61*0))</f>
        <v>0</v>
      </c>
    </row>
    <row r="62" spans="1:26" ht="63" customHeight="1" thickBot="1">
      <c r="A62" s="242">
        <v>53</v>
      </c>
      <c r="B62" s="243"/>
      <c r="C62" s="247"/>
      <c r="D62" s="279"/>
      <c r="E62" s="250">
        <f t="shared" si="0"/>
        <v>0</v>
      </c>
      <c r="F62" s="278">
        <f t="array" ref="F62">IFERROR(INDEX(CodeLPD,MATCH($D$8&amp;$D62,CodeMethod&amp;SpaceType,0), MATCH('Project Information'!$F$15,Table1[[#Headers],[2020 ECCCNYS (der. IECC 2018)]:[IECC 2015]],0)),0)</f>
        <v>0</v>
      </c>
      <c r="G62" s="328">
        <f>IF(AND('Project Information'!$C$15="Space By Space",'Interior Space'!$B62&gt;0),VLOOKUP('Interior Space'!$D62,Code!$B$34:$E$130,4,TRUE),IF(AND('Project Information'!$C$15="Whole Building",'Project Information'!$L$11=0),'Project Information'!$O$11,IF(AND('Project Information'!$C$15="Whole Building",'Project Information'!$L$11&lt;&gt;'Project Information'!$O$11),'Project Information'!$L$11,0)))</f>
        <v>0</v>
      </c>
      <c r="H62" s="248"/>
      <c r="I62" s="218">
        <f>IFERROR(VLOOKUP(H62,'LED Products List'!$B$8:$G$57,2,FALSE),0)</f>
        <v>0</v>
      </c>
      <c r="J62" s="218">
        <f>IFERROR(VLOOKUP(H62,'LED Products List'!$B$8:$G$57,3,FALSE),0)</f>
        <v>0</v>
      </c>
      <c r="K62" s="218">
        <f>IFERROR(VLOOKUP(H62,'LED Products List'!$B$8:$G$57,4,FALSE),0)</f>
        <v>0</v>
      </c>
      <c r="L62" s="248"/>
      <c r="M62" s="249"/>
      <c r="N62" s="250">
        <f t="shared" si="2"/>
        <v>0</v>
      </c>
      <c r="O62" s="251">
        <f t="shared" si="3"/>
        <v>0</v>
      </c>
      <c r="P62" s="179">
        <f t="shared" si="4"/>
        <v>0</v>
      </c>
      <c r="Q62" s="179">
        <f t="shared" si="5"/>
        <v>0</v>
      </c>
      <c r="R62" s="179">
        <f t="shared" si="6"/>
        <v>0</v>
      </c>
      <c r="S62" s="331"/>
      <c r="T62" s="480">
        <f t="shared" si="7"/>
        <v>0</v>
      </c>
      <c r="U62" s="448">
        <f t="shared" si="1"/>
        <v>0</v>
      </c>
      <c r="V62" s="449">
        <f>IF($D$8="Space By Space",$F62*$E62,IF($D62="Atrium &gt;40 ft in height",($F62*$E62)+0.04,IF($B62&lt;&gt;0,$E$8*'Project Information'!$L$9,0)))</f>
        <v>0</v>
      </c>
      <c r="W62" s="453">
        <f t="shared" si="8"/>
        <v>0</v>
      </c>
      <c r="X62" s="453">
        <f>IF(OR(C62="Refrig",AND($R$1="RWH",C62="Refrig"),AND($R$1="RWH",C62="Yes")),$W62*(1+#REF!),IF($C62="Yes",$W62*(1+$P$5),W62))</f>
        <v>0</v>
      </c>
      <c r="Y62" s="452">
        <f>IF(OR(C62="Refrig",AND($R$1="RWH",C62="Refrig"),AND($R$1="RWH",C62="Yes")),$V62*(1+#REF!),IF($C62="Yes",$V62*(1+$P$6),V62*(1+0)))</f>
        <v>0</v>
      </c>
      <c r="Z62" s="452">
        <f>IF(OR(C62="Refrig",AND($R$1="RWH",C62="Refrig"),AND($R$1="RWH",C62="Yes")),$W62*#REF!,IF(C62="Yes",$W62*$P$7,W62*0))</f>
        <v>0</v>
      </c>
    </row>
    <row r="63" spans="1:26" ht="63" customHeight="1" thickBot="1">
      <c r="A63" s="242">
        <v>54</v>
      </c>
      <c r="B63" s="243"/>
      <c r="C63" s="247"/>
      <c r="D63" s="279"/>
      <c r="E63" s="250">
        <f t="shared" si="0"/>
        <v>0</v>
      </c>
      <c r="F63" s="278">
        <f t="array" ref="F63">IFERROR(INDEX(CodeLPD,MATCH($D$8&amp;$D63,CodeMethod&amp;SpaceType,0), MATCH('Project Information'!$F$15,Table1[[#Headers],[2020 ECCCNYS (der. IECC 2018)]:[IECC 2015]],0)),0)</f>
        <v>0</v>
      </c>
      <c r="G63" s="328">
        <f>IF(AND('Project Information'!$C$15="Space By Space",'Interior Space'!$B63&gt;0),VLOOKUP('Interior Space'!$D63,Code!$B$34:$E$130,4,TRUE),IF(AND('Project Information'!$C$15="Whole Building",'Project Information'!$L$11=0),'Project Information'!$O$11,IF(AND('Project Information'!$C$15="Whole Building",'Project Information'!$L$11&lt;&gt;'Project Information'!$O$11),'Project Information'!$L$11,0)))</f>
        <v>0</v>
      </c>
      <c r="H63" s="248"/>
      <c r="I63" s="218">
        <f>IFERROR(VLOOKUP(H63,'LED Products List'!$B$8:$G$57,2,FALSE),0)</f>
        <v>0</v>
      </c>
      <c r="J63" s="218">
        <f>IFERROR(VLOOKUP(H63,'LED Products List'!$B$8:$G$57,3,FALSE),0)</f>
        <v>0</v>
      </c>
      <c r="K63" s="218">
        <f>IFERROR(VLOOKUP(H63,'LED Products List'!$B$8:$G$57,4,FALSE),0)</f>
        <v>0</v>
      </c>
      <c r="L63" s="248"/>
      <c r="M63" s="249"/>
      <c r="N63" s="250">
        <f t="shared" si="2"/>
        <v>0</v>
      </c>
      <c r="O63" s="251">
        <f t="shared" si="3"/>
        <v>0</v>
      </c>
      <c r="P63" s="179">
        <f t="shared" si="4"/>
        <v>0</v>
      </c>
      <c r="Q63" s="179">
        <f t="shared" si="5"/>
        <v>0</v>
      </c>
      <c r="R63" s="179">
        <f t="shared" si="6"/>
        <v>0</v>
      </c>
      <c r="S63" s="331"/>
      <c r="T63" s="480">
        <f t="shared" si="7"/>
        <v>0</v>
      </c>
      <c r="U63" s="448">
        <f t="shared" si="1"/>
        <v>0</v>
      </c>
      <c r="V63" s="449">
        <f>IF($D$8="Space By Space",$F63*$E63,IF($D63="Atrium &gt;40 ft in height",($F63*$E63)+0.04,IF($B63&lt;&gt;0,$E$8*'Project Information'!$L$9,0)))</f>
        <v>0</v>
      </c>
      <c r="W63" s="453">
        <f t="shared" si="8"/>
        <v>0</v>
      </c>
      <c r="X63" s="453">
        <f>IF(OR(C63="Refrig",AND($R$1="RWH",C63="Refrig"),AND($R$1="RWH",C63="Yes")),$W63*(1+#REF!),IF($C63="Yes",$W63*(1+$P$5),W63))</f>
        <v>0</v>
      </c>
      <c r="Y63" s="452">
        <f>IF(OR(C63="Refrig",AND($R$1="RWH",C63="Refrig"),AND($R$1="RWH",C63="Yes")),$V63*(1+#REF!),IF($C63="Yes",$V63*(1+$P$6),V63*(1+0)))</f>
        <v>0</v>
      </c>
      <c r="Z63" s="452">
        <f>IF(OR(C63="Refrig",AND($R$1="RWH",C63="Refrig"),AND($R$1="RWH",C63="Yes")),$W63*#REF!,IF(C63="Yes",$W63*$P$7,W63*0))</f>
        <v>0</v>
      </c>
    </row>
    <row r="64" spans="1:26" ht="63" customHeight="1" thickBot="1">
      <c r="A64" s="242">
        <v>55</v>
      </c>
      <c r="B64" s="243"/>
      <c r="C64" s="247"/>
      <c r="D64" s="279"/>
      <c r="E64" s="250">
        <f t="shared" si="0"/>
        <v>0</v>
      </c>
      <c r="F64" s="278">
        <f t="array" ref="F64">IFERROR(INDEX(CodeLPD,MATCH($D$8&amp;$D64,CodeMethod&amp;SpaceType,0), MATCH('Project Information'!$F$15,Table1[[#Headers],[2020 ECCCNYS (der. IECC 2018)]:[IECC 2015]],0)),0)</f>
        <v>0</v>
      </c>
      <c r="G64" s="328">
        <f>IF(AND('Project Information'!$C$15="Space By Space",'Interior Space'!$B64&gt;0),VLOOKUP('Interior Space'!$D64,Code!$B$34:$E$130,4,TRUE),IF(AND('Project Information'!$C$15="Whole Building",'Project Information'!$L$11=0),'Project Information'!$O$11,IF(AND('Project Information'!$C$15="Whole Building",'Project Information'!$L$11&lt;&gt;'Project Information'!$O$11),'Project Information'!$L$11,0)))</f>
        <v>0</v>
      </c>
      <c r="H64" s="248"/>
      <c r="I64" s="218">
        <f>IFERROR(VLOOKUP(H64,'LED Products List'!$B$8:$G$57,2,FALSE),0)</f>
        <v>0</v>
      </c>
      <c r="J64" s="218">
        <f>IFERROR(VLOOKUP(H64,'LED Products List'!$B$8:$G$57,3,FALSE),0)</f>
        <v>0</v>
      </c>
      <c r="K64" s="218">
        <f>IFERROR(VLOOKUP(H64,'LED Products List'!$B$8:$G$57,4,FALSE),0)</f>
        <v>0</v>
      </c>
      <c r="L64" s="248"/>
      <c r="M64" s="249"/>
      <c r="N64" s="250">
        <f t="shared" si="2"/>
        <v>0</v>
      </c>
      <c r="O64" s="251">
        <f t="shared" si="3"/>
        <v>0</v>
      </c>
      <c r="P64" s="179">
        <f t="shared" si="4"/>
        <v>0</v>
      </c>
      <c r="Q64" s="179">
        <f t="shared" si="5"/>
        <v>0</v>
      </c>
      <c r="R64" s="179">
        <f t="shared" si="6"/>
        <v>0</v>
      </c>
      <c r="S64" s="331"/>
      <c r="T64" s="480">
        <f t="shared" si="7"/>
        <v>0</v>
      </c>
      <c r="U64" s="448">
        <f t="shared" si="1"/>
        <v>0</v>
      </c>
      <c r="V64" s="449">
        <f>IF($D$8="Space By Space",$F64*$E64,IF($D64="Atrium &gt;40 ft in height",($F64*$E64)+0.04,IF($B64&lt;&gt;0,$E$8*'Project Information'!$L$9,0)))</f>
        <v>0</v>
      </c>
      <c r="W64" s="453">
        <f t="shared" si="8"/>
        <v>0</v>
      </c>
      <c r="X64" s="453">
        <f>IF(OR(C64="Refrig",AND($R$1="RWH",C64="Refrig"),AND($R$1="RWH",C64="Yes")),$W64*(1+#REF!),IF($C64="Yes",$W64*(1+$P$5),W64))</f>
        <v>0</v>
      </c>
      <c r="Y64" s="452">
        <f>IF(OR(C64="Refrig",AND($R$1="RWH",C64="Refrig"),AND($R$1="RWH",C64="Yes")),$V64*(1+#REF!),IF($C64="Yes",$V64*(1+$P$6),V64*(1+0)))</f>
        <v>0</v>
      </c>
      <c r="Z64" s="452">
        <f>IF(OR(C64="Refrig",AND($R$1="RWH",C64="Refrig"),AND($R$1="RWH",C64="Yes")),$W64*#REF!,IF(C64="Yes",$W64*$P$7,W64*0))</f>
        <v>0</v>
      </c>
    </row>
    <row r="65" spans="1:26" ht="63" customHeight="1" thickBot="1">
      <c r="A65" s="242">
        <v>56</v>
      </c>
      <c r="B65" s="243"/>
      <c r="C65" s="247"/>
      <c r="D65" s="279"/>
      <c r="E65" s="250">
        <f t="shared" si="0"/>
        <v>0</v>
      </c>
      <c r="F65" s="278">
        <f t="array" ref="F65">IFERROR(INDEX(CodeLPD,MATCH($D$8&amp;$D65,CodeMethod&amp;SpaceType,0), MATCH('Project Information'!$F$15,Table1[[#Headers],[2020 ECCCNYS (der. IECC 2018)]:[IECC 2015]],0)),0)</f>
        <v>0</v>
      </c>
      <c r="G65" s="328">
        <f>IF(AND('Project Information'!$C$15="Space By Space",'Interior Space'!$B65&gt;0),VLOOKUP('Interior Space'!$D65,Code!$B$34:$E$130,4,TRUE),IF(AND('Project Information'!$C$15="Whole Building",'Project Information'!$L$11=0),'Project Information'!$O$11,IF(AND('Project Information'!$C$15="Whole Building",'Project Information'!$L$11&lt;&gt;'Project Information'!$O$11),'Project Information'!$L$11,0)))</f>
        <v>0</v>
      </c>
      <c r="H65" s="248"/>
      <c r="I65" s="218">
        <f>IFERROR(VLOOKUP(H65,'LED Products List'!$B$8:$G$57,2,FALSE),0)</f>
        <v>0</v>
      </c>
      <c r="J65" s="218">
        <f>IFERROR(VLOOKUP(H65,'LED Products List'!$B$8:$G$57,3,FALSE),0)</f>
        <v>0</v>
      </c>
      <c r="K65" s="218">
        <f>IFERROR(VLOOKUP(H65,'LED Products List'!$B$8:$G$57,4,FALSE),0)</f>
        <v>0</v>
      </c>
      <c r="L65" s="248"/>
      <c r="M65" s="249"/>
      <c r="N65" s="250">
        <f t="shared" si="2"/>
        <v>0</v>
      </c>
      <c r="O65" s="251">
        <f t="shared" si="3"/>
        <v>0</v>
      </c>
      <c r="P65" s="179">
        <f t="shared" si="4"/>
        <v>0</v>
      </c>
      <c r="Q65" s="179">
        <f t="shared" si="5"/>
        <v>0</v>
      </c>
      <c r="R65" s="179">
        <f t="shared" si="6"/>
        <v>0</v>
      </c>
      <c r="S65" s="331"/>
      <c r="T65" s="480">
        <f t="shared" si="7"/>
        <v>0</v>
      </c>
      <c r="U65" s="448">
        <f t="shared" si="1"/>
        <v>0</v>
      </c>
      <c r="V65" s="449">
        <f>IF($D$8="Space By Space",$F65*$E65,IF($D65="Atrium &gt;40 ft in height",($F65*$E65)+0.04,IF($B65&lt;&gt;0,$E$8*'Project Information'!$L$9,0)))</f>
        <v>0</v>
      </c>
      <c r="W65" s="453">
        <f t="shared" si="8"/>
        <v>0</v>
      </c>
      <c r="X65" s="453">
        <f>IF(OR(C65="Refrig",AND($R$1="RWH",C65="Refrig"),AND($R$1="RWH",C65="Yes")),$W65*(1+#REF!),IF($C65="Yes",$W65*(1+$P$5),W65))</f>
        <v>0</v>
      </c>
      <c r="Y65" s="452">
        <f>IF(OR(C65="Refrig",AND($R$1="RWH",C65="Refrig"),AND($R$1="RWH",C65="Yes")),$V65*(1+#REF!),IF($C65="Yes",$V65*(1+$P$6),V65*(1+0)))</f>
        <v>0</v>
      </c>
      <c r="Z65" s="452">
        <f>IF(OR(C65="Refrig",AND($R$1="RWH",C65="Refrig"),AND($R$1="RWH",C65="Yes")),$W65*#REF!,IF(C65="Yes",$W65*$P$7,W65*0))</f>
        <v>0</v>
      </c>
    </row>
    <row r="66" spans="1:26" ht="63" customHeight="1" thickBot="1">
      <c r="A66" s="242">
        <v>57</v>
      </c>
      <c r="B66" s="243"/>
      <c r="C66" s="247"/>
      <c r="D66" s="279"/>
      <c r="E66" s="250">
        <f t="shared" si="0"/>
        <v>0</v>
      </c>
      <c r="F66" s="278">
        <f t="array" ref="F66">IFERROR(INDEX(CodeLPD,MATCH($D$8&amp;$D66,CodeMethod&amp;SpaceType,0), MATCH('Project Information'!$F$15,Table1[[#Headers],[2020 ECCCNYS (der. IECC 2018)]:[IECC 2015]],0)),0)</f>
        <v>0</v>
      </c>
      <c r="G66" s="328">
        <f>IF(AND('Project Information'!$C$15="Space By Space",'Interior Space'!$B66&gt;0),VLOOKUP('Interior Space'!$D66,Code!$B$34:$E$130,4,TRUE),IF(AND('Project Information'!$C$15="Whole Building",'Project Information'!$L$11=0),'Project Information'!$O$11,IF(AND('Project Information'!$C$15="Whole Building",'Project Information'!$L$11&lt;&gt;'Project Information'!$O$11),'Project Information'!$L$11,0)))</f>
        <v>0</v>
      </c>
      <c r="H66" s="248"/>
      <c r="I66" s="218">
        <f>IFERROR(VLOOKUP(H66,'LED Products List'!$B$8:$G$57,2,FALSE),0)</f>
        <v>0</v>
      </c>
      <c r="J66" s="218">
        <f>IFERROR(VLOOKUP(H66,'LED Products List'!$B$8:$G$57,3,FALSE),0)</f>
        <v>0</v>
      </c>
      <c r="K66" s="218">
        <f>IFERROR(VLOOKUP(H66,'LED Products List'!$B$8:$G$57,4,FALSE),0)</f>
        <v>0</v>
      </c>
      <c r="L66" s="248"/>
      <c r="M66" s="249"/>
      <c r="N66" s="250">
        <f t="shared" si="2"/>
        <v>0</v>
      </c>
      <c r="O66" s="251">
        <f t="shared" si="3"/>
        <v>0</v>
      </c>
      <c r="P66" s="179">
        <f t="shared" si="4"/>
        <v>0</v>
      </c>
      <c r="Q66" s="179">
        <f t="shared" si="5"/>
        <v>0</v>
      </c>
      <c r="R66" s="179">
        <f t="shared" si="6"/>
        <v>0</v>
      </c>
      <c r="S66" s="331"/>
      <c r="T66" s="480">
        <f t="shared" si="7"/>
        <v>0</v>
      </c>
      <c r="U66" s="448">
        <f t="shared" si="1"/>
        <v>0</v>
      </c>
      <c r="V66" s="449">
        <f>IF($D$8="Space By Space",$F66*$E66,IF($D66="Atrium &gt;40 ft in height",($F66*$E66)+0.04,IF($B66&lt;&gt;0,$E$8*'Project Information'!$L$9,0)))</f>
        <v>0</v>
      </c>
      <c r="W66" s="453">
        <f t="shared" si="8"/>
        <v>0</v>
      </c>
      <c r="X66" s="453">
        <f>IF(OR(C66="Refrig",AND($R$1="RWH",C66="Refrig"),AND($R$1="RWH",C66="Yes")),$W66*(1+#REF!),IF($C66="Yes",$W66*(1+$P$5),W66))</f>
        <v>0</v>
      </c>
      <c r="Y66" s="452">
        <f>IF(OR(C66="Refrig",AND($R$1="RWH",C66="Refrig"),AND($R$1="RWH",C66="Yes")),$V66*(1+#REF!),IF($C66="Yes",$V66*(1+$P$6),V66*(1+0)))</f>
        <v>0</v>
      </c>
      <c r="Z66" s="452">
        <f>IF(OR(C66="Refrig",AND($R$1="RWH",C66="Refrig"),AND($R$1="RWH",C66="Yes")),$W66*#REF!,IF(C66="Yes",$W66*$P$7,W66*0))</f>
        <v>0</v>
      </c>
    </row>
    <row r="67" spans="1:26" ht="63" customHeight="1" thickBot="1">
      <c r="A67" s="242">
        <v>58</v>
      </c>
      <c r="B67" s="243"/>
      <c r="C67" s="247"/>
      <c r="D67" s="279"/>
      <c r="E67" s="250">
        <f t="shared" si="0"/>
        <v>0</v>
      </c>
      <c r="F67" s="278">
        <f t="array" ref="F67">IFERROR(INDEX(CodeLPD,MATCH($D$8&amp;$D67,CodeMethod&amp;SpaceType,0), MATCH('Project Information'!$F$15,Table1[[#Headers],[2020 ECCCNYS (der. IECC 2018)]:[IECC 2015]],0)),0)</f>
        <v>0</v>
      </c>
      <c r="G67" s="328">
        <f>IF(AND('Project Information'!$C$15="Space By Space",'Interior Space'!$B67&gt;0),VLOOKUP('Interior Space'!$D67,Code!$B$34:$E$130,4,TRUE),IF(AND('Project Information'!$C$15="Whole Building",'Project Information'!$L$11=0),'Project Information'!$O$11,IF(AND('Project Information'!$C$15="Whole Building",'Project Information'!$L$11&lt;&gt;'Project Information'!$O$11),'Project Information'!$L$11,0)))</f>
        <v>0</v>
      </c>
      <c r="H67" s="248"/>
      <c r="I67" s="218">
        <f>IFERROR(VLOOKUP(H67,'LED Products List'!$B$8:$G$57,2,FALSE),0)</f>
        <v>0</v>
      </c>
      <c r="J67" s="218">
        <f>IFERROR(VLOOKUP(H67,'LED Products List'!$B$8:$G$57,3,FALSE),0)</f>
        <v>0</v>
      </c>
      <c r="K67" s="218">
        <f>IFERROR(VLOOKUP(H67,'LED Products List'!$B$8:$G$57,4,FALSE),0)</f>
        <v>0</v>
      </c>
      <c r="L67" s="248"/>
      <c r="M67" s="249"/>
      <c r="N67" s="250">
        <f t="shared" si="2"/>
        <v>0</v>
      </c>
      <c r="O67" s="251">
        <f t="shared" si="3"/>
        <v>0</v>
      </c>
      <c r="P67" s="179">
        <f t="shared" si="4"/>
        <v>0</v>
      </c>
      <c r="Q67" s="179">
        <f t="shared" si="5"/>
        <v>0</v>
      </c>
      <c r="R67" s="179">
        <f t="shared" si="6"/>
        <v>0</v>
      </c>
      <c r="S67" s="331"/>
      <c r="T67" s="480">
        <f t="shared" si="7"/>
        <v>0</v>
      </c>
      <c r="U67" s="448">
        <f t="shared" si="1"/>
        <v>0</v>
      </c>
      <c r="V67" s="449">
        <f>IF($D$8="Space By Space",$F67*$E67,IF($D67="Atrium &gt;40 ft in height",($F67*$E67)+0.04,IF($B67&lt;&gt;0,$E$8*'Project Information'!$L$9,0)))</f>
        <v>0</v>
      </c>
      <c r="W67" s="453">
        <f t="shared" si="8"/>
        <v>0</v>
      </c>
      <c r="X67" s="453">
        <f>IF(OR(C67="Refrig",AND($R$1="RWH",C67="Refrig"),AND($R$1="RWH",C67="Yes")),$W67*(1+#REF!),IF($C67="Yes",$W67*(1+$P$5),W67))</f>
        <v>0</v>
      </c>
      <c r="Y67" s="452">
        <f>IF(OR(C67="Refrig",AND($R$1="RWH",C67="Refrig"),AND($R$1="RWH",C67="Yes")),$V67*(1+#REF!),IF($C67="Yes",$V67*(1+$P$6),V67*(1+0)))</f>
        <v>0</v>
      </c>
      <c r="Z67" s="452">
        <f>IF(OR(C67="Refrig",AND($R$1="RWH",C67="Refrig"),AND($R$1="RWH",C67="Yes")),$W67*#REF!,IF(C67="Yes",$W67*$P$7,W67*0))</f>
        <v>0</v>
      </c>
    </row>
    <row r="68" spans="1:26" ht="63" customHeight="1" thickBot="1">
      <c r="A68" s="242">
        <v>59</v>
      </c>
      <c r="B68" s="243"/>
      <c r="C68" s="247"/>
      <c r="D68" s="279"/>
      <c r="E68" s="250">
        <f t="shared" si="0"/>
        <v>0</v>
      </c>
      <c r="F68" s="278">
        <f t="array" ref="F68">IFERROR(INDEX(CodeLPD,MATCH($D$8&amp;$D68,CodeMethod&amp;SpaceType,0), MATCH('Project Information'!$F$15,Table1[[#Headers],[2020 ECCCNYS (der. IECC 2018)]:[IECC 2015]],0)),0)</f>
        <v>0</v>
      </c>
      <c r="G68" s="328">
        <f>IF(AND('Project Information'!$C$15="Space By Space",'Interior Space'!$B68&gt;0),VLOOKUP('Interior Space'!$D68,Code!$B$34:$E$130,4,TRUE),IF(AND('Project Information'!$C$15="Whole Building",'Project Information'!$L$11=0),'Project Information'!$O$11,IF(AND('Project Information'!$C$15="Whole Building",'Project Information'!$L$11&lt;&gt;'Project Information'!$O$11),'Project Information'!$L$11,0)))</f>
        <v>0</v>
      </c>
      <c r="H68" s="248"/>
      <c r="I68" s="218">
        <f>IFERROR(VLOOKUP(H68,'LED Products List'!$B$8:$G$57,2,FALSE),0)</f>
        <v>0</v>
      </c>
      <c r="J68" s="218">
        <f>IFERROR(VLOOKUP(H68,'LED Products List'!$B$8:$G$57,3,FALSE),0)</f>
        <v>0</v>
      </c>
      <c r="K68" s="218">
        <f>IFERROR(VLOOKUP(H68,'LED Products List'!$B$8:$G$57,4,FALSE),0)</f>
        <v>0</v>
      </c>
      <c r="L68" s="248"/>
      <c r="M68" s="249"/>
      <c r="N68" s="250">
        <f t="shared" si="2"/>
        <v>0</v>
      </c>
      <c r="O68" s="251">
        <f t="shared" si="3"/>
        <v>0</v>
      </c>
      <c r="P68" s="179">
        <f t="shared" si="4"/>
        <v>0</v>
      </c>
      <c r="Q68" s="179">
        <f t="shared" si="5"/>
        <v>0</v>
      </c>
      <c r="R68" s="179">
        <f t="shared" si="6"/>
        <v>0</v>
      </c>
      <c r="S68" s="331"/>
      <c r="T68" s="480">
        <f t="shared" si="7"/>
        <v>0</v>
      </c>
      <c r="U68" s="448">
        <f t="shared" si="1"/>
        <v>0</v>
      </c>
      <c r="V68" s="449">
        <f>IF($D$8="Space By Space",$F68*$E68,IF($D68="Atrium &gt;40 ft in height",($F68*$E68)+0.04,IF($B68&lt;&gt;0,$E$8*'Project Information'!$L$9,0)))</f>
        <v>0</v>
      </c>
      <c r="W68" s="453">
        <f t="shared" si="8"/>
        <v>0</v>
      </c>
      <c r="X68" s="453">
        <f>IF(OR(C68="Refrig",AND($R$1="RWH",C68="Refrig"),AND($R$1="RWH",C68="Yes")),$W68*(1+#REF!),IF($C68="Yes",$W68*(1+$P$5),W68))</f>
        <v>0</v>
      </c>
      <c r="Y68" s="452">
        <f>IF(OR(C68="Refrig",AND($R$1="RWH",C68="Refrig"),AND($R$1="RWH",C68="Yes")),$V68*(1+#REF!),IF($C68="Yes",$V68*(1+$P$6),V68*(1+0)))</f>
        <v>0</v>
      </c>
      <c r="Z68" s="452">
        <f>IF(OR(C68="Refrig",AND($R$1="RWH",C68="Refrig"),AND($R$1="RWH",C68="Yes")),$W68*#REF!,IF(C68="Yes",$W68*$P$7,W68*0))</f>
        <v>0</v>
      </c>
    </row>
    <row r="69" spans="1:26" ht="63" customHeight="1" thickBot="1">
      <c r="A69" s="242">
        <v>60</v>
      </c>
      <c r="B69" s="243"/>
      <c r="C69" s="247"/>
      <c r="D69" s="279"/>
      <c r="E69" s="250">
        <f t="shared" si="0"/>
        <v>0</v>
      </c>
      <c r="F69" s="278">
        <f t="array" ref="F69">IFERROR(INDEX(CodeLPD,MATCH($D$8&amp;$D69,CodeMethod&amp;SpaceType,0), MATCH('Project Information'!$F$15,Table1[[#Headers],[2020 ECCCNYS (der. IECC 2018)]:[IECC 2015]],0)),0)</f>
        <v>0</v>
      </c>
      <c r="G69" s="328">
        <f>IF(AND('Project Information'!$C$15="Space By Space",'Interior Space'!$B69&gt;0),VLOOKUP('Interior Space'!$D69,Code!$B$34:$E$130,4,TRUE),IF(AND('Project Information'!$C$15="Whole Building",'Project Information'!$L$11=0),'Project Information'!$O$11,IF(AND('Project Information'!$C$15="Whole Building",'Project Information'!$L$11&lt;&gt;'Project Information'!$O$11),'Project Information'!$L$11,0)))</f>
        <v>0</v>
      </c>
      <c r="H69" s="248"/>
      <c r="I69" s="218">
        <f>IFERROR(VLOOKUP(H69,'LED Products List'!$B$8:$G$57,2,FALSE),0)</f>
        <v>0</v>
      </c>
      <c r="J69" s="218">
        <f>IFERROR(VLOOKUP(H69,'LED Products List'!$B$8:$G$57,3,FALSE),0)</f>
        <v>0</v>
      </c>
      <c r="K69" s="218">
        <f>IFERROR(VLOOKUP(H69,'LED Products List'!$B$8:$G$57,4,FALSE),0)</f>
        <v>0</v>
      </c>
      <c r="L69" s="248"/>
      <c r="M69" s="249"/>
      <c r="N69" s="250">
        <f t="shared" si="2"/>
        <v>0</v>
      </c>
      <c r="O69" s="251">
        <f t="shared" si="3"/>
        <v>0</v>
      </c>
      <c r="P69" s="179">
        <f t="shared" si="4"/>
        <v>0</v>
      </c>
      <c r="Q69" s="179">
        <f t="shared" si="5"/>
        <v>0</v>
      </c>
      <c r="R69" s="179">
        <f t="shared" si="6"/>
        <v>0</v>
      </c>
      <c r="S69" s="331"/>
      <c r="T69" s="480">
        <f t="shared" si="7"/>
        <v>0</v>
      </c>
      <c r="U69" s="448">
        <f t="shared" si="1"/>
        <v>0</v>
      </c>
      <c r="V69" s="449">
        <f>IF($D$8="Space By Space",$F69*$E69,IF($D69="Atrium &gt;40 ft in height",($F69*$E69)+0.04,IF($B69&lt;&gt;0,$E$8*'Project Information'!$L$9,0)))</f>
        <v>0</v>
      </c>
      <c r="W69" s="453">
        <f t="shared" si="8"/>
        <v>0</v>
      </c>
      <c r="X69" s="453">
        <f>IF(OR(C69="Refrig",AND($R$1="RWH",C69="Refrig"),AND($R$1="RWH",C69="Yes")),$W69*(1+#REF!),IF($C69="Yes",$W69*(1+$P$5),W69))</f>
        <v>0</v>
      </c>
      <c r="Y69" s="452">
        <f>IF(OR(C69="Refrig",AND($R$1="RWH",C69="Refrig"),AND($R$1="RWH",C69="Yes")),$V69*(1+#REF!),IF($C69="Yes",$V69*(1+$P$6),V69*(1+0)))</f>
        <v>0</v>
      </c>
      <c r="Z69" s="452">
        <f>IF(OR(C69="Refrig",AND($R$1="RWH",C69="Refrig"),AND($R$1="RWH",C69="Yes")),$W69*#REF!,IF(C69="Yes",$W69*$P$7,W69*0))</f>
        <v>0</v>
      </c>
    </row>
    <row r="70" spans="1:26" ht="63" customHeight="1" thickBot="1">
      <c r="A70" s="242">
        <v>61</v>
      </c>
      <c r="B70" s="243"/>
      <c r="C70" s="247"/>
      <c r="D70" s="279"/>
      <c r="E70" s="250">
        <f t="shared" si="0"/>
        <v>0</v>
      </c>
      <c r="F70" s="278">
        <f t="array" ref="F70">IFERROR(INDEX(CodeLPD,MATCH($D$8&amp;$D70,CodeMethod&amp;SpaceType,0), MATCH('Project Information'!$F$15,Table1[[#Headers],[2020 ECCCNYS (der. IECC 2018)]:[IECC 2015]],0)),0)</f>
        <v>0</v>
      </c>
      <c r="G70" s="328">
        <f>IF(AND('Project Information'!$C$15="Space By Space",'Interior Space'!$B70&gt;0),VLOOKUP('Interior Space'!$D70,Code!$B$34:$E$130,4,TRUE),IF(AND('Project Information'!$C$15="Whole Building",'Project Information'!$L$11=0),'Project Information'!$O$11,IF(AND('Project Information'!$C$15="Whole Building",'Project Information'!$L$11&lt;&gt;'Project Information'!$O$11),'Project Information'!$L$11,0)))</f>
        <v>0</v>
      </c>
      <c r="H70" s="248"/>
      <c r="I70" s="218">
        <f>IFERROR(VLOOKUP(H70,'LED Products List'!$B$8:$G$57,2,FALSE),0)</f>
        <v>0</v>
      </c>
      <c r="J70" s="218">
        <f>IFERROR(VLOOKUP(H70,'LED Products List'!$B$8:$G$57,3,FALSE),0)</f>
        <v>0</v>
      </c>
      <c r="K70" s="218">
        <f>IFERROR(VLOOKUP(H70,'LED Products List'!$B$8:$G$57,4,FALSE),0)</f>
        <v>0</v>
      </c>
      <c r="L70" s="248"/>
      <c r="M70" s="249"/>
      <c r="N70" s="250">
        <f t="shared" si="2"/>
        <v>0</v>
      </c>
      <c r="O70" s="251">
        <f t="shared" si="3"/>
        <v>0</v>
      </c>
      <c r="P70" s="179">
        <f t="shared" si="4"/>
        <v>0</v>
      </c>
      <c r="Q70" s="179">
        <f t="shared" si="5"/>
        <v>0</v>
      </c>
      <c r="R70" s="179">
        <f t="shared" si="6"/>
        <v>0</v>
      </c>
      <c r="S70" s="331"/>
      <c r="T70" s="480">
        <f t="shared" si="7"/>
        <v>0</v>
      </c>
      <c r="U70" s="448">
        <f t="shared" si="1"/>
        <v>0</v>
      </c>
      <c r="V70" s="449">
        <f>IF($D$8="Space By Space",$F70*$E70,IF($D70="Atrium &gt;40 ft in height",($F70*$E70)+0.04,IF($B70&lt;&gt;0,$E$8*'Project Information'!$L$9,0)))</f>
        <v>0</v>
      </c>
      <c r="W70" s="453">
        <f t="shared" si="8"/>
        <v>0</v>
      </c>
      <c r="X70" s="453">
        <f>IF(OR(C70="Refrig",AND($R$1="RWH",C70="Refrig"),AND($R$1="RWH",C70="Yes")),$W70*(1+#REF!),IF($C70="Yes",$W70*(1+$P$5),W70))</f>
        <v>0</v>
      </c>
      <c r="Y70" s="452">
        <f>IF(OR(C70="Refrig",AND($R$1="RWH",C70="Refrig"),AND($R$1="RWH",C70="Yes")),$V70*(1+#REF!),IF($C70="Yes",$V70*(1+$P$6),V70*(1+0)))</f>
        <v>0</v>
      </c>
      <c r="Z70" s="452">
        <f>IF(OR(C70="Refrig",AND($R$1="RWH",C70="Refrig"),AND($R$1="RWH",C70="Yes")),$W70*#REF!,IF(C70="Yes",$W70*$P$7,W70*0))</f>
        <v>0</v>
      </c>
    </row>
    <row r="71" spans="1:26" ht="63" customHeight="1" thickBot="1">
      <c r="A71" s="242">
        <v>62</v>
      </c>
      <c r="B71" s="243"/>
      <c r="C71" s="247"/>
      <c r="D71" s="279"/>
      <c r="E71" s="250">
        <f t="shared" si="0"/>
        <v>0</v>
      </c>
      <c r="F71" s="278">
        <f t="array" ref="F71">IFERROR(INDEX(CodeLPD,MATCH($D$8&amp;$D71,CodeMethod&amp;SpaceType,0), MATCH('Project Information'!$F$15,Table1[[#Headers],[2020 ECCCNYS (der. IECC 2018)]:[IECC 2015]],0)),0)</f>
        <v>0</v>
      </c>
      <c r="G71" s="328">
        <f>IF(AND('Project Information'!$C$15="Space By Space",'Interior Space'!$B71&gt;0),VLOOKUP('Interior Space'!$D71,Code!$B$34:$E$130,4,TRUE),IF(AND('Project Information'!$C$15="Whole Building",'Project Information'!$L$11=0),'Project Information'!$O$11,IF(AND('Project Information'!$C$15="Whole Building",'Project Information'!$L$11&lt;&gt;'Project Information'!$O$11),'Project Information'!$L$11,0)))</f>
        <v>0</v>
      </c>
      <c r="H71" s="248"/>
      <c r="I71" s="218">
        <f>IFERROR(VLOOKUP(H71,'LED Products List'!$B$8:$G$57,2,FALSE),0)</f>
        <v>0</v>
      </c>
      <c r="J71" s="218">
        <f>IFERROR(VLOOKUP(H71,'LED Products List'!$B$8:$G$57,3,FALSE),0)</f>
        <v>0</v>
      </c>
      <c r="K71" s="218">
        <f>IFERROR(VLOOKUP(H71,'LED Products List'!$B$8:$G$57,4,FALSE),0)</f>
        <v>0</v>
      </c>
      <c r="L71" s="248"/>
      <c r="M71" s="249"/>
      <c r="N71" s="250">
        <f t="shared" si="2"/>
        <v>0</v>
      </c>
      <c r="O71" s="251">
        <f t="shared" si="3"/>
        <v>0</v>
      </c>
      <c r="P71" s="179">
        <f t="shared" si="4"/>
        <v>0</v>
      </c>
      <c r="Q71" s="179">
        <f t="shared" si="5"/>
        <v>0</v>
      </c>
      <c r="R71" s="179">
        <f t="shared" si="6"/>
        <v>0</v>
      </c>
      <c r="S71" s="331"/>
      <c r="T71" s="480">
        <f t="shared" si="7"/>
        <v>0</v>
      </c>
      <c r="U71" s="448">
        <f t="shared" si="1"/>
        <v>0</v>
      </c>
      <c r="V71" s="449">
        <f>IF($D$8="Space By Space",$F71*$E71,IF($D71="Atrium &gt;40 ft in height",($F71*$E71)+0.04,IF($B71&lt;&gt;0,$E$8*'Project Information'!$L$9,0)))</f>
        <v>0</v>
      </c>
      <c r="W71" s="453">
        <f t="shared" si="8"/>
        <v>0</v>
      </c>
      <c r="X71" s="453">
        <f>IF(OR(C71="Refrig",AND($R$1="RWH",C71="Refrig"),AND($R$1="RWH",C71="Yes")),$W71*(1+#REF!),IF($C71="Yes",$W71*(1+$P$5),W71))</f>
        <v>0</v>
      </c>
      <c r="Y71" s="452">
        <f>IF(OR(C71="Refrig",AND($R$1="RWH",C71="Refrig"),AND($R$1="RWH",C71="Yes")),$V71*(1+#REF!),IF($C71="Yes",$V71*(1+$P$6),V71*(1+0)))</f>
        <v>0</v>
      </c>
      <c r="Z71" s="452">
        <f>IF(OR(C71="Refrig",AND($R$1="RWH",C71="Refrig"),AND($R$1="RWH",C71="Yes")),$W71*#REF!,IF(C71="Yes",$W71*$P$7,W71*0))</f>
        <v>0</v>
      </c>
    </row>
    <row r="72" spans="1:26" ht="63" customHeight="1" thickBot="1">
      <c r="A72" s="242">
        <v>63</v>
      </c>
      <c r="B72" s="243"/>
      <c r="C72" s="247"/>
      <c r="D72" s="279"/>
      <c r="E72" s="250">
        <f t="shared" si="0"/>
        <v>0</v>
      </c>
      <c r="F72" s="278">
        <f t="array" ref="F72">IFERROR(INDEX(CodeLPD,MATCH($D$8&amp;$D72,CodeMethod&amp;SpaceType,0), MATCH('Project Information'!$F$15,Table1[[#Headers],[2020 ECCCNYS (der. IECC 2018)]:[IECC 2015]],0)),0)</f>
        <v>0</v>
      </c>
      <c r="G72" s="328">
        <f>IF(AND('Project Information'!$C$15="Space By Space",'Interior Space'!$B72&gt;0),VLOOKUP('Interior Space'!$D72,Code!$B$34:$E$130,4,TRUE),IF(AND('Project Information'!$C$15="Whole Building",'Project Information'!$L$11=0),'Project Information'!$O$11,IF(AND('Project Information'!$C$15="Whole Building",'Project Information'!$L$11&lt;&gt;'Project Information'!$O$11),'Project Information'!$L$11,0)))</f>
        <v>0</v>
      </c>
      <c r="H72" s="248"/>
      <c r="I72" s="218">
        <f>IFERROR(VLOOKUP(H72,'LED Products List'!$B$8:$G$57,2,FALSE),0)</f>
        <v>0</v>
      </c>
      <c r="J72" s="218">
        <f>IFERROR(VLOOKUP(H72,'LED Products List'!$B$8:$G$57,3,FALSE),0)</f>
        <v>0</v>
      </c>
      <c r="K72" s="218">
        <f>IFERROR(VLOOKUP(H72,'LED Products List'!$B$8:$G$57,4,FALSE),0)</f>
        <v>0</v>
      </c>
      <c r="L72" s="248"/>
      <c r="M72" s="249"/>
      <c r="N72" s="250">
        <f t="shared" si="2"/>
        <v>0</v>
      </c>
      <c r="O72" s="251">
        <f t="shared" si="3"/>
        <v>0</v>
      </c>
      <c r="P72" s="179">
        <f t="shared" si="4"/>
        <v>0</v>
      </c>
      <c r="Q72" s="179">
        <f t="shared" si="5"/>
        <v>0</v>
      </c>
      <c r="R72" s="179">
        <f t="shared" si="6"/>
        <v>0</v>
      </c>
      <c r="S72" s="331"/>
      <c r="T72" s="480">
        <f t="shared" si="7"/>
        <v>0</v>
      </c>
      <c r="U72" s="448">
        <f t="shared" si="1"/>
        <v>0</v>
      </c>
      <c r="V72" s="449">
        <f>IF($D$8="Space By Space",$F72*$E72,IF($D72="Atrium &gt;40 ft in height",($F72*$E72)+0.04,IF($B72&lt;&gt;0,$E$8*'Project Information'!$L$9,0)))</f>
        <v>0</v>
      </c>
      <c r="W72" s="453">
        <f t="shared" si="8"/>
        <v>0</v>
      </c>
      <c r="X72" s="453">
        <f>IF(OR(C72="Refrig",AND($R$1="RWH",C72="Refrig"),AND($R$1="RWH",C72="Yes")),$W72*(1+#REF!),IF($C72="Yes",$W72*(1+$P$5),W72))</f>
        <v>0</v>
      </c>
      <c r="Y72" s="452">
        <f>IF(OR(C72="Refrig",AND($R$1="RWH",C72="Refrig"),AND($R$1="RWH",C72="Yes")),$V72*(1+#REF!),IF($C72="Yes",$V72*(1+$P$6),V72*(1+0)))</f>
        <v>0</v>
      </c>
      <c r="Z72" s="452">
        <f>IF(OR(C72="Refrig",AND($R$1="RWH",C72="Refrig"),AND($R$1="RWH",C72="Yes")),$W72*#REF!,IF(C72="Yes",$W72*$P$7,W72*0))</f>
        <v>0</v>
      </c>
    </row>
    <row r="73" spans="1:26" ht="63" customHeight="1" thickBot="1">
      <c r="A73" s="242">
        <v>64</v>
      </c>
      <c r="B73" s="243"/>
      <c r="C73" s="247"/>
      <c r="D73" s="279"/>
      <c r="E73" s="250">
        <f t="shared" si="0"/>
        <v>0</v>
      </c>
      <c r="F73" s="278">
        <f t="array" ref="F73">IFERROR(INDEX(CodeLPD,MATCH($D$8&amp;$D73,CodeMethod&amp;SpaceType,0), MATCH('Project Information'!$F$15,Table1[[#Headers],[2020 ECCCNYS (der. IECC 2018)]:[IECC 2015]],0)),0)</f>
        <v>0</v>
      </c>
      <c r="G73" s="328">
        <f>IF(AND('Project Information'!$C$15="Space By Space",'Interior Space'!$B73&gt;0),VLOOKUP('Interior Space'!$D73,Code!$B$34:$E$130,4,TRUE),IF(AND('Project Information'!$C$15="Whole Building",'Project Information'!$L$11=0),'Project Information'!$O$11,IF(AND('Project Information'!$C$15="Whole Building",'Project Information'!$L$11&lt;&gt;'Project Information'!$O$11),'Project Information'!$L$11,0)))</f>
        <v>0</v>
      </c>
      <c r="H73" s="248"/>
      <c r="I73" s="218">
        <f>IFERROR(VLOOKUP(H73,'LED Products List'!$B$8:$G$57,2,FALSE),0)</f>
        <v>0</v>
      </c>
      <c r="J73" s="218">
        <f>IFERROR(VLOOKUP(H73,'LED Products List'!$B$8:$G$57,3,FALSE),0)</f>
        <v>0</v>
      </c>
      <c r="K73" s="218">
        <f>IFERROR(VLOOKUP(H73,'LED Products List'!$B$8:$G$57,4,FALSE),0)</f>
        <v>0</v>
      </c>
      <c r="L73" s="248"/>
      <c r="M73" s="249"/>
      <c r="N73" s="250">
        <f t="shared" si="2"/>
        <v>0</v>
      </c>
      <c r="O73" s="251">
        <f t="shared" si="3"/>
        <v>0</v>
      </c>
      <c r="P73" s="179">
        <f t="shared" si="4"/>
        <v>0</v>
      </c>
      <c r="Q73" s="179">
        <f t="shared" si="5"/>
        <v>0</v>
      </c>
      <c r="R73" s="179">
        <f t="shared" si="6"/>
        <v>0</v>
      </c>
      <c r="S73" s="331"/>
      <c r="T73" s="480">
        <f t="shared" si="7"/>
        <v>0</v>
      </c>
      <c r="U73" s="448">
        <f t="shared" si="1"/>
        <v>0</v>
      </c>
      <c r="V73" s="449">
        <f>IF($D$8="Space By Space",$F73*$E73,IF($D73="Atrium &gt;40 ft in height",($F73*$E73)+0.04,IF($B73&lt;&gt;0,$E$8*'Project Information'!$L$9,0)))</f>
        <v>0</v>
      </c>
      <c r="W73" s="453">
        <f t="shared" si="8"/>
        <v>0</v>
      </c>
      <c r="X73" s="453">
        <f>IF(OR(C73="Refrig",AND($R$1="RWH",C73="Refrig"),AND($R$1="RWH",C73="Yes")),$W73*(1+#REF!),IF($C73="Yes",$W73*(1+$P$5),W73))</f>
        <v>0</v>
      </c>
      <c r="Y73" s="452">
        <f>IF(OR(C73="Refrig",AND($R$1="RWH",C73="Refrig"),AND($R$1="RWH",C73="Yes")),$V73*(1+#REF!),IF($C73="Yes",$V73*(1+$P$6),V73*(1+0)))</f>
        <v>0</v>
      </c>
      <c r="Z73" s="452">
        <f>IF(OR(C73="Refrig",AND($R$1="RWH",C73="Refrig"),AND($R$1="RWH",C73="Yes")),$W73*#REF!,IF(C73="Yes",$W73*$P$7,W73*0))</f>
        <v>0</v>
      </c>
    </row>
    <row r="74" spans="1:26" ht="63" customHeight="1" thickBot="1">
      <c r="A74" s="242">
        <v>65</v>
      </c>
      <c r="B74" s="243"/>
      <c r="C74" s="247"/>
      <c r="D74" s="279"/>
      <c r="E74" s="250">
        <f t="shared" si="0"/>
        <v>0</v>
      </c>
      <c r="F74" s="278">
        <f t="array" ref="F74">IFERROR(INDEX(CodeLPD,MATCH($D$8&amp;$D74,CodeMethod&amp;SpaceType,0), MATCH('Project Information'!$F$15,Table1[[#Headers],[2020 ECCCNYS (der. IECC 2018)]:[IECC 2015]],0)),0)</f>
        <v>0</v>
      </c>
      <c r="G74" s="328">
        <f>IF(AND('Project Information'!$C$15="Space By Space",'Interior Space'!$B74&gt;0),VLOOKUP('Interior Space'!$D74,Code!$B$34:$E$130,4,TRUE),IF(AND('Project Information'!$C$15="Whole Building",'Project Information'!$L$11=0),'Project Information'!$O$11,IF(AND('Project Information'!$C$15="Whole Building",'Project Information'!$L$11&lt;&gt;'Project Information'!$O$11),'Project Information'!$L$11,0)))</f>
        <v>0</v>
      </c>
      <c r="H74" s="248"/>
      <c r="I74" s="218">
        <f>IFERROR(VLOOKUP(H74,'LED Products List'!$B$8:$G$57,2,FALSE),0)</f>
        <v>0</v>
      </c>
      <c r="J74" s="218">
        <f>IFERROR(VLOOKUP(H74,'LED Products List'!$B$8:$G$57,3,FALSE),0)</f>
        <v>0</v>
      </c>
      <c r="K74" s="218">
        <f>IFERROR(VLOOKUP(H74,'LED Products List'!$B$8:$G$57,4,FALSE),0)</f>
        <v>0</v>
      </c>
      <c r="L74" s="248"/>
      <c r="M74" s="249"/>
      <c r="N74" s="250">
        <f t="shared" si="2"/>
        <v>0</v>
      </c>
      <c r="O74" s="251">
        <f t="shared" si="3"/>
        <v>0</v>
      </c>
      <c r="P74" s="179">
        <f t="shared" si="4"/>
        <v>0</v>
      </c>
      <c r="Q74" s="179">
        <f t="shared" si="5"/>
        <v>0</v>
      </c>
      <c r="R74" s="179">
        <f t="shared" si="6"/>
        <v>0</v>
      </c>
      <c r="S74" s="331"/>
      <c r="T74" s="480">
        <f t="shared" si="7"/>
        <v>0</v>
      </c>
      <c r="U74" s="448">
        <f t="shared" ref="U74:U137" si="9">IF(M74="Yes",(K74*N74*$AB$2),0)</f>
        <v>0</v>
      </c>
      <c r="V74" s="449">
        <f>IF($D$8="Space By Space",$F74*$E74,IF($D74="Atrium &gt;40 ft in height",($F74*$E74)+0.04,IF($B74&lt;&gt;0,$E$8*'Project Information'!$L$9,0)))</f>
        <v>0</v>
      </c>
      <c r="W74" s="453">
        <f t="shared" si="8"/>
        <v>0</v>
      </c>
      <c r="X74" s="453">
        <f>IF(OR(C74="Refrig",AND($R$1="RWH",C74="Refrig"),AND($R$1="RWH",C74="Yes")),$W74*(1+#REF!),IF($C74="Yes",$W74*(1+$P$5),W74))</f>
        <v>0</v>
      </c>
      <c r="Y74" s="452">
        <f>IF(OR(C74="Refrig",AND($R$1="RWH",C74="Refrig"),AND($R$1="RWH",C74="Yes")),$V74*(1+#REF!),IF($C74="Yes",$V74*(1+$P$6),V74*(1+0)))</f>
        <v>0</v>
      </c>
      <c r="Z74" s="452">
        <f>IF(OR(C74="Refrig",AND($R$1="RWH",C74="Refrig"),AND($R$1="RWH",C74="Yes")),$W74*#REF!,IF(C74="Yes",$W74*$P$7,W74*0))</f>
        <v>0</v>
      </c>
    </row>
    <row r="75" spans="1:26" ht="63" customHeight="1" thickBot="1">
      <c r="A75" s="242">
        <v>66</v>
      </c>
      <c r="B75" s="243"/>
      <c r="C75" s="247"/>
      <c r="D75" s="279"/>
      <c r="E75" s="250">
        <f t="shared" ref="E75:E138" si="10">IF(LEFT(D75,6)="Atrium","Enter Total Atrium Height in Feet",0)</f>
        <v>0</v>
      </c>
      <c r="F75" s="278">
        <f t="array" ref="F75">IFERROR(INDEX(CodeLPD,MATCH($D$8&amp;$D75,CodeMethod&amp;SpaceType,0), MATCH('Project Information'!$F$15,Table1[[#Headers],[2020 ECCCNYS (der. IECC 2018)]:[IECC 2015]],0)),0)</f>
        <v>0</v>
      </c>
      <c r="G75" s="328">
        <f>IF(AND('Project Information'!$C$15="Space By Space",'Interior Space'!$B75&gt;0),VLOOKUP('Interior Space'!$D75,Code!$B$34:$E$130,4,TRUE),IF(AND('Project Information'!$C$15="Whole Building",'Project Information'!$L$11=0),'Project Information'!$O$11,IF(AND('Project Information'!$C$15="Whole Building",'Project Information'!$L$11&lt;&gt;'Project Information'!$O$11),'Project Information'!$L$11,0)))</f>
        <v>0</v>
      </c>
      <c r="H75" s="248"/>
      <c r="I75" s="218">
        <f>IFERROR(VLOOKUP(H75,'LED Products List'!$B$8:$G$57,2,FALSE),0)</f>
        <v>0</v>
      </c>
      <c r="J75" s="218">
        <f>IFERROR(VLOOKUP(H75,'LED Products List'!$B$8:$G$57,3,FALSE),0)</f>
        <v>0</v>
      </c>
      <c r="K75" s="218">
        <f>IFERROR(VLOOKUP(H75,'LED Products List'!$B$8:$G$57,4,FALSE),0)</f>
        <v>0</v>
      </c>
      <c r="L75" s="248"/>
      <c r="M75" s="249"/>
      <c r="N75" s="250">
        <f t="shared" ref="N75:N138" si="11">L75</f>
        <v>0</v>
      </c>
      <c r="O75" s="251">
        <f t="shared" ref="O75:O138" si="12">IF(M75="Yes",(K75*L75)-(K75*N75*$AB$2),K75*L75)</f>
        <v>0</v>
      </c>
      <c r="P75" s="179">
        <f t="shared" ref="P75:P138" si="13">IFERROR(IF(C75="Refrigerated",G75*$O75*(1+1/$S$5),IF(C75="Frozen",G75*$O75*(1+1/$S$7),IF(C75="Yes",G75*$O75*(1+$P$5),G75*$O75))),0)</f>
        <v>0</v>
      </c>
      <c r="Q75" s="179">
        <f t="shared" ref="Q75:Q138" si="14">IFERROR(IF(C75="Refrigerated",$O75*(1+1/$S$5),IF(C75="Frozen",$O75*(1+1/$S$7),IF(C75="Yes",$O75*(1+$P$6),$O75))),0)</f>
        <v>0</v>
      </c>
      <c r="R75" s="179">
        <f t="shared" ref="R75:R138" si="15">IFERROR(IF(C75="Yes",$G75*$O75*$P$7,$G75*$O75*0),0)</f>
        <v>0</v>
      </c>
      <c r="S75" s="331"/>
      <c r="T75" s="480">
        <f t="shared" ref="T75:T138" si="16">O75*G75/1000</f>
        <v>0</v>
      </c>
      <c r="U75" s="448">
        <f t="shared" si="9"/>
        <v>0</v>
      </c>
      <c r="V75" s="449">
        <f>IF($D$8="Space By Space",$F75*$E75,IF($D75="Atrium &gt;40 ft in height",($F75*$E75)+0.04,IF($B75&lt;&gt;0,$E$8*'Project Information'!$L$9,0)))</f>
        <v>0</v>
      </c>
      <c r="W75" s="453">
        <f t="shared" ref="W75:W138" si="17">IF($D$8="Space By Space",V75*G75,V75*G75)</f>
        <v>0</v>
      </c>
      <c r="X75" s="453">
        <f>IF(OR(C75="Refrig",AND($R$1="RWH",C75="Refrig"),AND($R$1="RWH",C75="Yes")),$W75*(1+#REF!),IF($C75="Yes",$W75*(1+$P$5),W75))</f>
        <v>0</v>
      </c>
      <c r="Y75" s="452">
        <f>IF(OR(C75="Refrig",AND($R$1="RWH",C75="Refrig"),AND($R$1="RWH",C75="Yes")),$V75*(1+#REF!),IF($C75="Yes",$V75*(1+$P$6),V75*(1+0)))</f>
        <v>0</v>
      </c>
      <c r="Z75" s="452">
        <f>IF(OR(C75="Refrig",AND($R$1="RWH",C75="Refrig"),AND($R$1="RWH",C75="Yes")),$W75*#REF!,IF(C75="Yes",$W75*$P$7,W75*0))</f>
        <v>0</v>
      </c>
    </row>
    <row r="76" spans="1:26" ht="63" customHeight="1" thickBot="1">
      <c r="A76" s="242">
        <v>67</v>
      </c>
      <c r="B76" s="243"/>
      <c r="C76" s="247"/>
      <c r="D76" s="279"/>
      <c r="E76" s="250">
        <f t="shared" si="10"/>
        <v>0</v>
      </c>
      <c r="F76" s="278">
        <f t="array" ref="F76">IFERROR(INDEX(CodeLPD,MATCH($D$8&amp;$D76,CodeMethod&amp;SpaceType,0), MATCH('Project Information'!$F$15,Table1[[#Headers],[2020 ECCCNYS (der. IECC 2018)]:[IECC 2015]],0)),0)</f>
        <v>0</v>
      </c>
      <c r="G76" s="328">
        <f>IF(AND('Project Information'!$C$15="Space By Space",'Interior Space'!$B76&gt;0),VLOOKUP('Interior Space'!$D76,Code!$B$34:$E$130,4,TRUE),IF(AND('Project Information'!$C$15="Whole Building",'Project Information'!$L$11=0),'Project Information'!$O$11,IF(AND('Project Information'!$C$15="Whole Building",'Project Information'!$L$11&lt;&gt;'Project Information'!$O$11),'Project Information'!$L$11,0)))</f>
        <v>0</v>
      </c>
      <c r="H76" s="248"/>
      <c r="I76" s="218">
        <f>IFERROR(VLOOKUP(H76,'LED Products List'!$B$8:$G$57,2,FALSE),0)</f>
        <v>0</v>
      </c>
      <c r="J76" s="218">
        <f>IFERROR(VLOOKUP(H76,'LED Products List'!$B$8:$G$57,3,FALSE),0)</f>
        <v>0</v>
      </c>
      <c r="K76" s="218">
        <f>IFERROR(VLOOKUP(H76,'LED Products List'!$B$8:$G$57,4,FALSE),0)</f>
        <v>0</v>
      </c>
      <c r="L76" s="248"/>
      <c r="M76" s="249"/>
      <c r="N76" s="250">
        <f t="shared" si="11"/>
        <v>0</v>
      </c>
      <c r="O76" s="251">
        <f t="shared" si="12"/>
        <v>0</v>
      </c>
      <c r="P76" s="179">
        <f t="shared" si="13"/>
        <v>0</v>
      </c>
      <c r="Q76" s="179">
        <f t="shared" si="14"/>
        <v>0</v>
      </c>
      <c r="R76" s="179">
        <f t="shared" si="15"/>
        <v>0</v>
      </c>
      <c r="S76" s="331"/>
      <c r="T76" s="480">
        <f t="shared" si="16"/>
        <v>0</v>
      </c>
      <c r="U76" s="448">
        <f t="shared" si="9"/>
        <v>0</v>
      </c>
      <c r="V76" s="449">
        <f>IF($D$8="Space By Space",$F76*$E76,IF($D76="Atrium &gt;40 ft in height",($F76*$E76)+0.04,IF($B76&lt;&gt;0,$E$8*'Project Information'!$L$9,0)))</f>
        <v>0</v>
      </c>
      <c r="W76" s="453">
        <f t="shared" si="17"/>
        <v>0</v>
      </c>
      <c r="X76" s="453">
        <f>IF(OR(C76="Refrig",AND($R$1="RWH",C76="Refrig"),AND($R$1="RWH",C76="Yes")),$W76*(1+#REF!),IF($C76="Yes",$W76*(1+$P$5),W76))</f>
        <v>0</v>
      </c>
      <c r="Y76" s="452">
        <f>IF(OR(C76="Refrig",AND($R$1="RWH",C76="Refrig"),AND($R$1="RWH",C76="Yes")),$V76*(1+#REF!),IF($C76="Yes",$V76*(1+$P$6),V76*(1+0)))</f>
        <v>0</v>
      </c>
      <c r="Z76" s="452">
        <f>IF(OR(C76="Refrig",AND($R$1="RWH",C76="Refrig"),AND($R$1="RWH",C76="Yes")),$W76*#REF!,IF(C76="Yes",$W76*$P$7,W76*0))</f>
        <v>0</v>
      </c>
    </row>
    <row r="77" spans="1:26" ht="63" customHeight="1" thickBot="1">
      <c r="A77" s="242">
        <v>68</v>
      </c>
      <c r="B77" s="243"/>
      <c r="C77" s="247"/>
      <c r="D77" s="279"/>
      <c r="E77" s="250">
        <f t="shared" si="10"/>
        <v>0</v>
      </c>
      <c r="F77" s="278">
        <f t="array" ref="F77">IFERROR(INDEX(CodeLPD,MATCH($D$8&amp;$D77,CodeMethod&amp;SpaceType,0), MATCH('Project Information'!$F$15,Table1[[#Headers],[2020 ECCCNYS (der. IECC 2018)]:[IECC 2015]],0)),0)</f>
        <v>0</v>
      </c>
      <c r="G77" s="328">
        <f>IF(AND('Project Information'!$C$15="Space By Space",'Interior Space'!$B77&gt;0),VLOOKUP('Interior Space'!$D77,Code!$B$34:$E$130,4,TRUE),IF(AND('Project Information'!$C$15="Whole Building",'Project Information'!$L$11=0),'Project Information'!$O$11,IF(AND('Project Information'!$C$15="Whole Building",'Project Information'!$L$11&lt;&gt;'Project Information'!$O$11),'Project Information'!$L$11,0)))</f>
        <v>0</v>
      </c>
      <c r="H77" s="248"/>
      <c r="I77" s="218">
        <f>IFERROR(VLOOKUP(H77,'LED Products List'!$B$8:$G$57,2,FALSE),0)</f>
        <v>0</v>
      </c>
      <c r="J77" s="218">
        <f>IFERROR(VLOOKUP(H77,'LED Products List'!$B$8:$G$57,3,FALSE),0)</f>
        <v>0</v>
      </c>
      <c r="K77" s="218">
        <f>IFERROR(VLOOKUP(H77,'LED Products List'!$B$8:$G$57,4,FALSE),0)</f>
        <v>0</v>
      </c>
      <c r="L77" s="248"/>
      <c r="M77" s="249"/>
      <c r="N77" s="250">
        <f t="shared" si="11"/>
        <v>0</v>
      </c>
      <c r="O77" s="251">
        <f t="shared" si="12"/>
        <v>0</v>
      </c>
      <c r="P77" s="179">
        <f t="shared" si="13"/>
        <v>0</v>
      </c>
      <c r="Q77" s="179">
        <f t="shared" si="14"/>
        <v>0</v>
      </c>
      <c r="R77" s="179">
        <f t="shared" si="15"/>
        <v>0</v>
      </c>
      <c r="S77" s="331"/>
      <c r="T77" s="480">
        <f t="shared" si="16"/>
        <v>0</v>
      </c>
      <c r="U77" s="448">
        <f t="shared" si="9"/>
        <v>0</v>
      </c>
      <c r="V77" s="449">
        <f>IF($D$8="Space By Space",$F77*$E77,IF($D77="Atrium &gt;40 ft in height",($F77*$E77)+0.04,IF($B77&lt;&gt;0,$E$8*'Project Information'!$L$9,0)))</f>
        <v>0</v>
      </c>
      <c r="W77" s="453">
        <f t="shared" si="17"/>
        <v>0</v>
      </c>
      <c r="X77" s="453">
        <f>IF(OR(C77="Refrig",AND($R$1="RWH",C77="Refrig"),AND($R$1="RWH",C77="Yes")),$W77*(1+#REF!),IF($C77="Yes",$W77*(1+$P$5),W77))</f>
        <v>0</v>
      </c>
      <c r="Y77" s="452">
        <f>IF(OR(C77="Refrig",AND($R$1="RWH",C77="Refrig"),AND($R$1="RWH",C77="Yes")),$V77*(1+#REF!),IF($C77="Yes",$V77*(1+$P$6),V77*(1+0)))</f>
        <v>0</v>
      </c>
      <c r="Z77" s="452">
        <f>IF(OR(C77="Refrig",AND($R$1="RWH",C77="Refrig"),AND($R$1="RWH",C77="Yes")),$W77*#REF!,IF(C77="Yes",$W77*$P$7,W77*0))</f>
        <v>0</v>
      </c>
    </row>
    <row r="78" spans="1:26" ht="63" customHeight="1" thickBot="1">
      <c r="A78" s="242">
        <v>69</v>
      </c>
      <c r="B78" s="243"/>
      <c r="C78" s="247"/>
      <c r="D78" s="279"/>
      <c r="E78" s="250">
        <f t="shared" si="10"/>
        <v>0</v>
      </c>
      <c r="F78" s="278">
        <f t="array" ref="F78">IFERROR(INDEX(CodeLPD,MATCH($D$8&amp;$D78,CodeMethod&amp;SpaceType,0), MATCH('Project Information'!$F$15,Table1[[#Headers],[2020 ECCCNYS (der. IECC 2018)]:[IECC 2015]],0)),0)</f>
        <v>0</v>
      </c>
      <c r="G78" s="328">
        <f>IF(AND('Project Information'!$C$15="Space By Space",'Interior Space'!$B78&gt;0),VLOOKUP('Interior Space'!$D78,Code!$B$34:$E$130,4,TRUE),IF(AND('Project Information'!$C$15="Whole Building",'Project Information'!$L$11=0),'Project Information'!$O$11,IF(AND('Project Information'!$C$15="Whole Building",'Project Information'!$L$11&lt;&gt;'Project Information'!$O$11),'Project Information'!$L$11,0)))</f>
        <v>0</v>
      </c>
      <c r="H78" s="248"/>
      <c r="I78" s="218">
        <f>IFERROR(VLOOKUP(H78,'LED Products List'!$B$8:$G$57,2,FALSE),0)</f>
        <v>0</v>
      </c>
      <c r="J78" s="218">
        <f>IFERROR(VLOOKUP(H78,'LED Products List'!$B$8:$G$57,3,FALSE),0)</f>
        <v>0</v>
      </c>
      <c r="K78" s="218">
        <f>IFERROR(VLOOKUP(H78,'LED Products List'!$B$8:$G$57,4,FALSE),0)</f>
        <v>0</v>
      </c>
      <c r="L78" s="248"/>
      <c r="M78" s="249"/>
      <c r="N78" s="250">
        <f t="shared" si="11"/>
        <v>0</v>
      </c>
      <c r="O78" s="251">
        <f t="shared" si="12"/>
        <v>0</v>
      </c>
      <c r="P78" s="179">
        <f t="shared" si="13"/>
        <v>0</v>
      </c>
      <c r="Q78" s="179">
        <f t="shared" si="14"/>
        <v>0</v>
      </c>
      <c r="R78" s="179">
        <f t="shared" si="15"/>
        <v>0</v>
      </c>
      <c r="S78" s="331"/>
      <c r="T78" s="480">
        <f t="shared" si="16"/>
        <v>0</v>
      </c>
      <c r="U78" s="448">
        <f t="shared" si="9"/>
        <v>0</v>
      </c>
      <c r="V78" s="449">
        <f>IF($D$8="Space By Space",$F78*$E78,IF($D78="Atrium &gt;40 ft in height",($F78*$E78)+0.04,IF($B78&lt;&gt;0,$E$8*'Project Information'!$L$9,0)))</f>
        <v>0</v>
      </c>
      <c r="W78" s="453">
        <f t="shared" si="17"/>
        <v>0</v>
      </c>
      <c r="X78" s="453">
        <f>IF(OR(C78="Refrig",AND($R$1="RWH",C78="Refrig"),AND($R$1="RWH",C78="Yes")),$W78*(1+#REF!),IF($C78="Yes",$W78*(1+$P$5),W78))</f>
        <v>0</v>
      </c>
      <c r="Y78" s="452">
        <f>IF(OR(C78="Refrig",AND($R$1="RWH",C78="Refrig"),AND($R$1="RWH",C78="Yes")),$V78*(1+#REF!),IF($C78="Yes",$V78*(1+$P$6),V78*(1+0)))</f>
        <v>0</v>
      </c>
      <c r="Z78" s="452">
        <f>IF(OR(C78="Refrig",AND($R$1="RWH",C78="Refrig"),AND($R$1="RWH",C78="Yes")),$W78*#REF!,IF(C78="Yes",$W78*$P$7,W78*0))</f>
        <v>0</v>
      </c>
    </row>
    <row r="79" spans="1:26" ht="63" customHeight="1" thickBot="1">
      <c r="A79" s="242">
        <v>70</v>
      </c>
      <c r="B79" s="243"/>
      <c r="C79" s="247"/>
      <c r="D79" s="279"/>
      <c r="E79" s="250">
        <f t="shared" si="10"/>
        <v>0</v>
      </c>
      <c r="F79" s="278">
        <f t="array" ref="F79">IFERROR(INDEX(CodeLPD,MATCH($D$8&amp;$D79,CodeMethod&amp;SpaceType,0), MATCH('Project Information'!$F$15,Table1[[#Headers],[2020 ECCCNYS (der. IECC 2018)]:[IECC 2015]],0)),0)</f>
        <v>0</v>
      </c>
      <c r="G79" s="328">
        <f>IF(AND('Project Information'!$C$15="Space By Space",'Interior Space'!$B79&gt;0),VLOOKUP('Interior Space'!$D79,Code!$B$34:$E$130,4,TRUE),IF(AND('Project Information'!$C$15="Whole Building",'Project Information'!$L$11=0),'Project Information'!$O$11,IF(AND('Project Information'!$C$15="Whole Building",'Project Information'!$L$11&lt;&gt;'Project Information'!$O$11),'Project Information'!$L$11,0)))</f>
        <v>0</v>
      </c>
      <c r="H79" s="248"/>
      <c r="I79" s="218">
        <f>IFERROR(VLOOKUP(H79,'LED Products List'!$B$8:$G$57,2,FALSE),0)</f>
        <v>0</v>
      </c>
      <c r="J79" s="218">
        <f>IFERROR(VLOOKUP(H79,'LED Products List'!$B$8:$G$57,3,FALSE),0)</f>
        <v>0</v>
      </c>
      <c r="K79" s="218">
        <f>IFERROR(VLOOKUP(H79,'LED Products List'!$B$8:$G$57,4,FALSE),0)</f>
        <v>0</v>
      </c>
      <c r="L79" s="248"/>
      <c r="M79" s="249"/>
      <c r="N79" s="250">
        <f t="shared" si="11"/>
        <v>0</v>
      </c>
      <c r="O79" s="251">
        <f t="shared" si="12"/>
        <v>0</v>
      </c>
      <c r="P79" s="179">
        <f t="shared" si="13"/>
        <v>0</v>
      </c>
      <c r="Q79" s="179">
        <f t="shared" si="14"/>
        <v>0</v>
      </c>
      <c r="R79" s="179">
        <f t="shared" si="15"/>
        <v>0</v>
      </c>
      <c r="S79" s="331"/>
      <c r="T79" s="480">
        <f t="shared" si="16"/>
        <v>0</v>
      </c>
      <c r="U79" s="448">
        <f t="shared" si="9"/>
        <v>0</v>
      </c>
      <c r="V79" s="449">
        <f>IF($D$8="Space By Space",$F79*$E79,IF($D79="Atrium &gt;40 ft in height",($F79*$E79)+0.04,IF($B79&lt;&gt;0,$E$8*'Project Information'!$L$9,0)))</f>
        <v>0</v>
      </c>
      <c r="W79" s="453">
        <f t="shared" si="17"/>
        <v>0</v>
      </c>
      <c r="X79" s="453">
        <f>IF(OR(C79="Refrig",AND($R$1="RWH",C79="Refrig"),AND($R$1="RWH",C79="Yes")),$W79*(1+#REF!),IF($C79="Yes",$W79*(1+$P$5),W79))</f>
        <v>0</v>
      </c>
      <c r="Y79" s="452">
        <f>IF(OR(C79="Refrig",AND($R$1="RWH",C79="Refrig"),AND($R$1="RWH",C79="Yes")),$V79*(1+#REF!),IF($C79="Yes",$V79*(1+$P$6),V79*(1+0)))</f>
        <v>0</v>
      </c>
      <c r="Z79" s="452">
        <f>IF(OR(C79="Refrig",AND($R$1="RWH",C79="Refrig"),AND($R$1="RWH",C79="Yes")),$W79*#REF!,IF(C79="Yes",$W79*$P$7,W79*0))</f>
        <v>0</v>
      </c>
    </row>
    <row r="80" spans="1:26" ht="63" customHeight="1" thickBot="1">
      <c r="A80" s="242">
        <v>71</v>
      </c>
      <c r="B80" s="243"/>
      <c r="C80" s="247"/>
      <c r="D80" s="279"/>
      <c r="E80" s="250">
        <f t="shared" si="10"/>
        <v>0</v>
      </c>
      <c r="F80" s="278">
        <f t="array" ref="F80">IFERROR(INDEX(CodeLPD,MATCH($D$8&amp;$D80,CodeMethod&amp;SpaceType,0), MATCH('Project Information'!$F$15,Table1[[#Headers],[2020 ECCCNYS (der. IECC 2018)]:[IECC 2015]],0)),0)</f>
        <v>0</v>
      </c>
      <c r="G80" s="328">
        <f>IF(AND('Project Information'!$C$15="Space By Space",'Interior Space'!$B80&gt;0),VLOOKUP('Interior Space'!$D80,Code!$B$34:$E$130,4,TRUE),IF(AND('Project Information'!$C$15="Whole Building",'Project Information'!$L$11=0),'Project Information'!$O$11,IF(AND('Project Information'!$C$15="Whole Building",'Project Information'!$L$11&lt;&gt;'Project Information'!$O$11),'Project Information'!$L$11,0)))</f>
        <v>0</v>
      </c>
      <c r="H80" s="248"/>
      <c r="I80" s="218">
        <f>IFERROR(VLOOKUP(H80,'LED Products List'!$B$8:$G$57,2,FALSE),0)</f>
        <v>0</v>
      </c>
      <c r="J80" s="218">
        <f>IFERROR(VLOOKUP(H80,'LED Products List'!$B$8:$G$57,3,FALSE),0)</f>
        <v>0</v>
      </c>
      <c r="K80" s="218">
        <f>IFERROR(VLOOKUP(H80,'LED Products List'!$B$8:$G$57,4,FALSE),0)</f>
        <v>0</v>
      </c>
      <c r="L80" s="248"/>
      <c r="M80" s="249"/>
      <c r="N80" s="250">
        <f t="shared" si="11"/>
        <v>0</v>
      </c>
      <c r="O80" s="251">
        <f t="shared" si="12"/>
        <v>0</v>
      </c>
      <c r="P80" s="179">
        <f t="shared" si="13"/>
        <v>0</v>
      </c>
      <c r="Q80" s="179">
        <f t="shared" si="14"/>
        <v>0</v>
      </c>
      <c r="R80" s="179">
        <f t="shared" si="15"/>
        <v>0</v>
      </c>
      <c r="S80" s="331"/>
      <c r="T80" s="480">
        <f t="shared" si="16"/>
        <v>0</v>
      </c>
      <c r="U80" s="448">
        <f t="shared" si="9"/>
        <v>0</v>
      </c>
      <c r="V80" s="449">
        <f>IF($D$8="Space By Space",$F80*$E80,IF($D80="Atrium &gt;40 ft in height",($F80*$E80)+0.04,IF($B80&lt;&gt;0,$E$8*'Project Information'!$L$9,0)))</f>
        <v>0</v>
      </c>
      <c r="W80" s="453">
        <f t="shared" si="17"/>
        <v>0</v>
      </c>
      <c r="X80" s="453">
        <f>IF(OR(C80="Refrig",AND($R$1="RWH",C80="Refrig"),AND($R$1="RWH",C80="Yes")),$W80*(1+#REF!),IF($C80="Yes",$W80*(1+$P$5),W80))</f>
        <v>0</v>
      </c>
      <c r="Y80" s="452">
        <f>IF(OR(C80="Refrig",AND($R$1="RWH",C80="Refrig"),AND($R$1="RWH",C80="Yes")),$V80*(1+#REF!),IF($C80="Yes",$V80*(1+$P$6),V80*(1+0)))</f>
        <v>0</v>
      </c>
      <c r="Z80" s="452">
        <f>IF(OR(C80="Refrig",AND($R$1="RWH",C80="Refrig"),AND($R$1="RWH",C80="Yes")),$W80*#REF!,IF(C80="Yes",$W80*$P$7,W80*0))</f>
        <v>0</v>
      </c>
    </row>
    <row r="81" spans="1:26" ht="63" customHeight="1" thickBot="1">
      <c r="A81" s="242">
        <v>72</v>
      </c>
      <c r="B81" s="243"/>
      <c r="C81" s="247"/>
      <c r="D81" s="279"/>
      <c r="E81" s="250">
        <f t="shared" si="10"/>
        <v>0</v>
      </c>
      <c r="F81" s="278">
        <f t="array" ref="F81">IFERROR(INDEX(CodeLPD,MATCH($D$8&amp;$D81,CodeMethod&amp;SpaceType,0), MATCH('Project Information'!$F$15,Table1[[#Headers],[2020 ECCCNYS (der. IECC 2018)]:[IECC 2015]],0)),0)</f>
        <v>0</v>
      </c>
      <c r="G81" s="328">
        <f>IF(AND('Project Information'!$C$15="Space By Space",'Interior Space'!$B81&gt;0),VLOOKUP('Interior Space'!$D81,Code!$B$34:$E$130,4,TRUE),IF(AND('Project Information'!$C$15="Whole Building",'Project Information'!$L$11=0),'Project Information'!$O$11,IF(AND('Project Information'!$C$15="Whole Building",'Project Information'!$L$11&lt;&gt;'Project Information'!$O$11),'Project Information'!$L$11,0)))</f>
        <v>0</v>
      </c>
      <c r="H81" s="248"/>
      <c r="I81" s="218">
        <f>IFERROR(VLOOKUP(H81,'LED Products List'!$B$8:$G$57,2,FALSE),0)</f>
        <v>0</v>
      </c>
      <c r="J81" s="218">
        <f>IFERROR(VLOOKUP(H81,'LED Products List'!$B$8:$G$57,3,FALSE),0)</f>
        <v>0</v>
      </c>
      <c r="K81" s="218">
        <f>IFERROR(VLOOKUP(H81,'LED Products List'!$B$8:$G$57,4,FALSE),0)</f>
        <v>0</v>
      </c>
      <c r="L81" s="248"/>
      <c r="M81" s="249"/>
      <c r="N81" s="250">
        <f t="shared" si="11"/>
        <v>0</v>
      </c>
      <c r="O81" s="251">
        <f t="shared" si="12"/>
        <v>0</v>
      </c>
      <c r="P81" s="179">
        <f t="shared" si="13"/>
        <v>0</v>
      </c>
      <c r="Q81" s="179">
        <f t="shared" si="14"/>
        <v>0</v>
      </c>
      <c r="R81" s="179">
        <f t="shared" si="15"/>
        <v>0</v>
      </c>
      <c r="S81" s="331"/>
      <c r="T81" s="480">
        <f t="shared" si="16"/>
        <v>0</v>
      </c>
      <c r="U81" s="448">
        <f t="shared" si="9"/>
        <v>0</v>
      </c>
      <c r="V81" s="449">
        <f>IF($D$8="Space By Space",$F81*$E81,IF($D81="Atrium &gt;40 ft in height",($F81*$E81)+0.04,IF($B81&lt;&gt;0,$E$8*'Project Information'!$L$9,0)))</f>
        <v>0</v>
      </c>
      <c r="W81" s="453">
        <f t="shared" si="17"/>
        <v>0</v>
      </c>
      <c r="X81" s="453">
        <f>IF(OR(C81="Refrig",AND($R$1="RWH",C81="Refrig"),AND($R$1="RWH",C81="Yes")),$W81*(1+#REF!),IF($C81="Yes",$W81*(1+$P$5),W81))</f>
        <v>0</v>
      </c>
      <c r="Y81" s="452">
        <f>IF(OR(C81="Refrig",AND($R$1="RWH",C81="Refrig"),AND($R$1="RWH",C81="Yes")),$V81*(1+#REF!),IF($C81="Yes",$V81*(1+$P$6),V81*(1+0)))</f>
        <v>0</v>
      </c>
      <c r="Z81" s="452">
        <f>IF(OR(C81="Refrig",AND($R$1="RWH",C81="Refrig"),AND($R$1="RWH",C81="Yes")),$W81*#REF!,IF(C81="Yes",$W81*$P$7,W81*0))</f>
        <v>0</v>
      </c>
    </row>
    <row r="82" spans="1:26" ht="63" customHeight="1" thickBot="1">
      <c r="A82" s="242">
        <v>73</v>
      </c>
      <c r="B82" s="243"/>
      <c r="C82" s="247"/>
      <c r="D82" s="279"/>
      <c r="E82" s="250">
        <f t="shared" si="10"/>
        <v>0</v>
      </c>
      <c r="F82" s="278">
        <f t="array" ref="F82">IFERROR(INDEX(CodeLPD,MATCH($D$8&amp;$D82,CodeMethod&amp;SpaceType,0), MATCH('Project Information'!$F$15,Table1[[#Headers],[2020 ECCCNYS (der. IECC 2018)]:[IECC 2015]],0)),0)</f>
        <v>0</v>
      </c>
      <c r="G82" s="328">
        <f>IF(AND('Project Information'!$C$15="Space By Space",'Interior Space'!$B82&gt;0),VLOOKUP('Interior Space'!$D82,Code!$B$34:$E$130,4,TRUE),IF(AND('Project Information'!$C$15="Whole Building",'Project Information'!$L$11=0),'Project Information'!$O$11,IF(AND('Project Information'!$C$15="Whole Building",'Project Information'!$L$11&lt;&gt;'Project Information'!$O$11),'Project Information'!$L$11,0)))</f>
        <v>0</v>
      </c>
      <c r="H82" s="248"/>
      <c r="I82" s="218">
        <f>IFERROR(VLOOKUP(H82,'LED Products List'!$B$8:$G$57,2,FALSE),0)</f>
        <v>0</v>
      </c>
      <c r="J82" s="218">
        <f>IFERROR(VLOOKUP(H82,'LED Products List'!$B$8:$G$57,3,FALSE),0)</f>
        <v>0</v>
      </c>
      <c r="K82" s="218">
        <f>IFERROR(VLOOKUP(H82,'LED Products List'!$B$8:$G$57,4,FALSE),0)</f>
        <v>0</v>
      </c>
      <c r="L82" s="248"/>
      <c r="M82" s="249"/>
      <c r="N82" s="250">
        <f t="shared" si="11"/>
        <v>0</v>
      </c>
      <c r="O82" s="251">
        <f t="shared" si="12"/>
        <v>0</v>
      </c>
      <c r="P82" s="179">
        <f t="shared" si="13"/>
        <v>0</v>
      </c>
      <c r="Q82" s="179">
        <f t="shared" si="14"/>
        <v>0</v>
      </c>
      <c r="R82" s="179">
        <f t="shared" si="15"/>
        <v>0</v>
      </c>
      <c r="S82" s="331"/>
      <c r="T82" s="480">
        <f t="shared" si="16"/>
        <v>0</v>
      </c>
      <c r="U82" s="448">
        <f t="shared" si="9"/>
        <v>0</v>
      </c>
      <c r="V82" s="449">
        <f>IF($D$8="Space By Space",$F82*$E82,IF($D82="Atrium &gt;40 ft in height",($F82*$E82)+0.04,IF($B82&lt;&gt;0,$E$8*'Project Information'!$L$9,0)))</f>
        <v>0</v>
      </c>
      <c r="W82" s="453">
        <f t="shared" si="17"/>
        <v>0</v>
      </c>
      <c r="X82" s="453">
        <f>IF(OR(C82="Refrig",AND($R$1="RWH",C82="Refrig"),AND($R$1="RWH",C82="Yes")),$W82*(1+#REF!),IF($C82="Yes",$W82*(1+$P$5),W82))</f>
        <v>0</v>
      </c>
      <c r="Y82" s="452">
        <f>IF(OR(C82="Refrig",AND($R$1="RWH",C82="Refrig"),AND($R$1="RWH",C82="Yes")),$V82*(1+#REF!),IF($C82="Yes",$V82*(1+$P$6),V82*(1+0)))</f>
        <v>0</v>
      </c>
      <c r="Z82" s="452">
        <f>IF(OR(C82="Refrig",AND($R$1="RWH",C82="Refrig"),AND($R$1="RWH",C82="Yes")),$W82*#REF!,IF(C82="Yes",$W82*$P$7,W82*0))</f>
        <v>0</v>
      </c>
    </row>
    <row r="83" spans="1:26" ht="63" customHeight="1" thickBot="1">
      <c r="A83" s="242">
        <v>74</v>
      </c>
      <c r="B83" s="243"/>
      <c r="C83" s="247"/>
      <c r="D83" s="279"/>
      <c r="E83" s="250">
        <f t="shared" si="10"/>
        <v>0</v>
      </c>
      <c r="F83" s="278">
        <f t="array" ref="F83">IFERROR(INDEX(CodeLPD,MATCH($D$8&amp;$D83,CodeMethod&amp;SpaceType,0), MATCH('Project Information'!$F$15,Table1[[#Headers],[2020 ECCCNYS (der. IECC 2018)]:[IECC 2015]],0)),0)</f>
        <v>0</v>
      </c>
      <c r="G83" s="328">
        <f>IF(AND('Project Information'!$C$15="Space By Space",'Interior Space'!$B83&gt;0),VLOOKUP('Interior Space'!$D83,Code!$B$34:$E$130,4,TRUE),IF(AND('Project Information'!$C$15="Whole Building",'Project Information'!$L$11=0),'Project Information'!$O$11,IF(AND('Project Information'!$C$15="Whole Building",'Project Information'!$L$11&lt;&gt;'Project Information'!$O$11),'Project Information'!$L$11,0)))</f>
        <v>0</v>
      </c>
      <c r="H83" s="248"/>
      <c r="I83" s="218">
        <f>IFERROR(VLOOKUP(H83,'LED Products List'!$B$8:$G$57,2,FALSE),0)</f>
        <v>0</v>
      </c>
      <c r="J83" s="218">
        <f>IFERROR(VLOOKUP(H83,'LED Products List'!$B$8:$G$57,3,FALSE),0)</f>
        <v>0</v>
      </c>
      <c r="K83" s="218">
        <f>IFERROR(VLOOKUP(H83,'LED Products List'!$B$8:$G$57,4,FALSE),0)</f>
        <v>0</v>
      </c>
      <c r="L83" s="248"/>
      <c r="M83" s="249"/>
      <c r="N83" s="250">
        <f t="shared" si="11"/>
        <v>0</v>
      </c>
      <c r="O83" s="251">
        <f t="shared" si="12"/>
        <v>0</v>
      </c>
      <c r="P83" s="179">
        <f t="shared" si="13"/>
        <v>0</v>
      </c>
      <c r="Q83" s="179">
        <f t="shared" si="14"/>
        <v>0</v>
      </c>
      <c r="R83" s="179">
        <f t="shared" si="15"/>
        <v>0</v>
      </c>
      <c r="S83" s="331"/>
      <c r="T83" s="480">
        <f t="shared" si="16"/>
        <v>0</v>
      </c>
      <c r="U83" s="448">
        <f t="shared" si="9"/>
        <v>0</v>
      </c>
      <c r="V83" s="449">
        <f>IF($D$8="Space By Space",$F83*$E83,IF($D83="Atrium &gt;40 ft in height",($F83*$E83)+0.04,IF($B83&lt;&gt;0,$E$8*'Project Information'!$L$9,0)))</f>
        <v>0</v>
      </c>
      <c r="W83" s="453">
        <f t="shared" si="17"/>
        <v>0</v>
      </c>
      <c r="X83" s="453">
        <f>IF(OR(C83="Refrig",AND($R$1="RWH",C83="Refrig"),AND($R$1="RWH",C83="Yes")),$W83*(1+#REF!),IF($C83="Yes",$W83*(1+$P$5),W83))</f>
        <v>0</v>
      </c>
      <c r="Y83" s="452">
        <f>IF(OR(C83="Refrig",AND($R$1="RWH",C83="Refrig"),AND($R$1="RWH",C83="Yes")),$V83*(1+#REF!),IF($C83="Yes",$V83*(1+$P$6),V83*(1+0)))</f>
        <v>0</v>
      </c>
      <c r="Z83" s="452">
        <f>IF(OR(C83="Refrig",AND($R$1="RWH",C83="Refrig"),AND($R$1="RWH",C83="Yes")),$W83*#REF!,IF(C83="Yes",$W83*$P$7,W83*0))</f>
        <v>0</v>
      </c>
    </row>
    <row r="84" spans="1:26" ht="63" customHeight="1" thickBot="1">
      <c r="A84" s="242">
        <v>75</v>
      </c>
      <c r="B84" s="243"/>
      <c r="C84" s="247"/>
      <c r="D84" s="279"/>
      <c r="E84" s="250">
        <f t="shared" si="10"/>
        <v>0</v>
      </c>
      <c r="F84" s="278">
        <f t="array" ref="F84">IFERROR(INDEX(CodeLPD,MATCH($D$8&amp;$D84,CodeMethod&amp;SpaceType,0), MATCH('Project Information'!$F$15,Table1[[#Headers],[2020 ECCCNYS (der. IECC 2018)]:[IECC 2015]],0)),0)</f>
        <v>0</v>
      </c>
      <c r="G84" s="328">
        <f>IF(AND('Project Information'!$C$15="Space By Space",'Interior Space'!$B84&gt;0),VLOOKUP('Interior Space'!$D84,Code!$B$34:$E$130,4,TRUE),IF(AND('Project Information'!$C$15="Whole Building",'Project Information'!$L$11=0),'Project Information'!$O$11,IF(AND('Project Information'!$C$15="Whole Building",'Project Information'!$L$11&lt;&gt;'Project Information'!$O$11),'Project Information'!$L$11,0)))</f>
        <v>0</v>
      </c>
      <c r="H84" s="248"/>
      <c r="I84" s="218">
        <f>IFERROR(VLOOKUP(H84,'LED Products List'!$B$8:$G$57,2,FALSE),0)</f>
        <v>0</v>
      </c>
      <c r="J84" s="218">
        <f>IFERROR(VLOOKUP(H84,'LED Products List'!$B$8:$G$57,3,FALSE),0)</f>
        <v>0</v>
      </c>
      <c r="K84" s="218">
        <f>IFERROR(VLOOKUP(H84,'LED Products List'!$B$8:$G$57,4,FALSE),0)</f>
        <v>0</v>
      </c>
      <c r="L84" s="248"/>
      <c r="M84" s="249"/>
      <c r="N84" s="250">
        <f t="shared" si="11"/>
        <v>0</v>
      </c>
      <c r="O84" s="251">
        <f t="shared" si="12"/>
        <v>0</v>
      </c>
      <c r="P84" s="179">
        <f t="shared" si="13"/>
        <v>0</v>
      </c>
      <c r="Q84" s="179">
        <f t="shared" si="14"/>
        <v>0</v>
      </c>
      <c r="R84" s="179">
        <f t="shared" si="15"/>
        <v>0</v>
      </c>
      <c r="S84" s="331"/>
      <c r="T84" s="480">
        <f t="shared" si="16"/>
        <v>0</v>
      </c>
      <c r="U84" s="448">
        <f t="shared" si="9"/>
        <v>0</v>
      </c>
      <c r="V84" s="449">
        <f>IF($D$8="Space By Space",$F84*$E84,IF($D84="Atrium &gt;40 ft in height",($F84*$E84)+0.04,IF($B84&lt;&gt;0,$E$8*'Project Information'!$L$9,0)))</f>
        <v>0</v>
      </c>
      <c r="W84" s="453">
        <f t="shared" si="17"/>
        <v>0</v>
      </c>
      <c r="X84" s="453">
        <f>IF(OR(C84="Refrig",AND($R$1="RWH",C84="Refrig"),AND($R$1="RWH",C84="Yes")),$W84*(1+#REF!),IF($C84="Yes",$W84*(1+$P$5),W84))</f>
        <v>0</v>
      </c>
      <c r="Y84" s="452">
        <f>IF(OR(C84="Refrig",AND($R$1="RWH",C84="Refrig"),AND($R$1="RWH",C84="Yes")),$V84*(1+#REF!),IF($C84="Yes",$V84*(1+$P$6),V84*(1+0)))</f>
        <v>0</v>
      </c>
      <c r="Z84" s="452">
        <f>IF(OR(C84="Refrig",AND($R$1="RWH",C84="Refrig"),AND($R$1="RWH",C84="Yes")),$W84*#REF!,IF(C84="Yes",$W84*$P$7,W84*0))</f>
        <v>0</v>
      </c>
    </row>
    <row r="85" spans="1:26" ht="63" customHeight="1" thickBot="1">
      <c r="A85" s="242">
        <v>76</v>
      </c>
      <c r="B85" s="243"/>
      <c r="C85" s="247"/>
      <c r="D85" s="279"/>
      <c r="E85" s="250">
        <f t="shared" si="10"/>
        <v>0</v>
      </c>
      <c r="F85" s="278">
        <f t="array" ref="F85">IFERROR(INDEX(CodeLPD,MATCH($D$8&amp;$D85,CodeMethod&amp;SpaceType,0), MATCH('Project Information'!$F$15,Table1[[#Headers],[2020 ECCCNYS (der. IECC 2018)]:[IECC 2015]],0)),0)</f>
        <v>0</v>
      </c>
      <c r="G85" s="328">
        <f>IF(AND('Project Information'!$C$15="Space By Space",'Interior Space'!$B85&gt;0),VLOOKUP('Interior Space'!$D85,Code!$B$34:$E$130,4,TRUE),IF(AND('Project Information'!$C$15="Whole Building",'Project Information'!$L$11=0),'Project Information'!$O$11,IF(AND('Project Information'!$C$15="Whole Building",'Project Information'!$L$11&lt;&gt;'Project Information'!$O$11),'Project Information'!$L$11,0)))</f>
        <v>0</v>
      </c>
      <c r="H85" s="248"/>
      <c r="I85" s="218">
        <f>IFERROR(VLOOKUP(H85,'LED Products List'!$B$8:$G$57,2,FALSE),0)</f>
        <v>0</v>
      </c>
      <c r="J85" s="218">
        <f>IFERROR(VLOOKUP(H85,'LED Products List'!$B$8:$G$57,3,FALSE),0)</f>
        <v>0</v>
      </c>
      <c r="K85" s="218">
        <f>IFERROR(VLOOKUP(H85,'LED Products List'!$B$8:$G$57,4,FALSE),0)</f>
        <v>0</v>
      </c>
      <c r="L85" s="248"/>
      <c r="M85" s="249"/>
      <c r="N85" s="250">
        <f t="shared" si="11"/>
        <v>0</v>
      </c>
      <c r="O85" s="251">
        <f t="shared" si="12"/>
        <v>0</v>
      </c>
      <c r="P85" s="179">
        <f t="shared" si="13"/>
        <v>0</v>
      </c>
      <c r="Q85" s="179">
        <f t="shared" si="14"/>
        <v>0</v>
      </c>
      <c r="R85" s="179">
        <f t="shared" si="15"/>
        <v>0</v>
      </c>
      <c r="S85" s="331"/>
      <c r="T85" s="480">
        <f t="shared" si="16"/>
        <v>0</v>
      </c>
      <c r="U85" s="448">
        <f t="shared" si="9"/>
        <v>0</v>
      </c>
      <c r="V85" s="449">
        <f>IF($D$8="Space By Space",$F85*$E85,IF($D85="Atrium &gt;40 ft in height",($F85*$E85)+0.04,IF($B85&lt;&gt;0,$E$8*'Project Information'!$L$9,0)))</f>
        <v>0</v>
      </c>
      <c r="W85" s="453">
        <f t="shared" si="17"/>
        <v>0</v>
      </c>
      <c r="X85" s="453">
        <f>IF(OR(C85="Refrig",AND($R$1="RWH",C85="Refrig"),AND($R$1="RWH",C85="Yes")),$W85*(1+#REF!),IF($C85="Yes",$W85*(1+$P$5),W85))</f>
        <v>0</v>
      </c>
      <c r="Y85" s="452">
        <f>IF(OR(C85="Refrig",AND($R$1="RWH",C85="Refrig"),AND($R$1="RWH",C85="Yes")),$V85*(1+#REF!),IF($C85="Yes",$V85*(1+$P$6),V85*(1+0)))</f>
        <v>0</v>
      </c>
      <c r="Z85" s="452">
        <f>IF(OR(C85="Refrig",AND($R$1="RWH",C85="Refrig"),AND($R$1="RWH",C85="Yes")),$W85*#REF!,IF(C85="Yes",$W85*$P$7,W85*0))</f>
        <v>0</v>
      </c>
    </row>
    <row r="86" spans="1:26" ht="63" customHeight="1" thickBot="1">
      <c r="A86" s="242">
        <v>77</v>
      </c>
      <c r="B86" s="243"/>
      <c r="C86" s="247"/>
      <c r="D86" s="279"/>
      <c r="E86" s="250">
        <f t="shared" si="10"/>
        <v>0</v>
      </c>
      <c r="F86" s="278">
        <f t="array" ref="F86">IFERROR(INDEX(CodeLPD,MATCH($D$8&amp;$D86,CodeMethod&amp;SpaceType,0), MATCH('Project Information'!$F$15,Table1[[#Headers],[2020 ECCCNYS (der. IECC 2018)]:[IECC 2015]],0)),0)</f>
        <v>0</v>
      </c>
      <c r="G86" s="328">
        <f>IF(AND('Project Information'!$C$15="Space By Space",'Interior Space'!$B86&gt;0),VLOOKUP('Interior Space'!$D86,Code!$B$34:$E$130,4,TRUE),IF(AND('Project Information'!$C$15="Whole Building",'Project Information'!$L$11=0),'Project Information'!$O$11,IF(AND('Project Information'!$C$15="Whole Building",'Project Information'!$L$11&lt;&gt;'Project Information'!$O$11),'Project Information'!$L$11,0)))</f>
        <v>0</v>
      </c>
      <c r="H86" s="248"/>
      <c r="I86" s="218">
        <f>IFERROR(VLOOKUP(H86,'LED Products List'!$B$8:$G$57,2,FALSE),0)</f>
        <v>0</v>
      </c>
      <c r="J86" s="218">
        <f>IFERROR(VLOOKUP(H86,'LED Products List'!$B$8:$G$57,3,FALSE),0)</f>
        <v>0</v>
      </c>
      <c r="K86" s="218">
        <f>IFERROR(VLOOKUP(H86,'LED Products List'!$B$8:$G$57,4,FALSE),0)</f>
        <v>0</v>
      </c>
      <c r="L86" s="248"/>
      <c r="M86" s="249"/>
      <c r="N86" s="250">
        <f t="shared" si="11"/>
        <v>0</v>
      </c>
      <c r="O86" s="251">
        <f t="shared" si="12"/>
        <v>0</v>
      </c>
      <c r="P86" s="179">
        <f t="shared" si="13"/>
        <v>0</v>
      </c>
      <c r="Q86" s="179">
        <f t="shared" si="14"/>
        <v>0</v>
      </c>
      <c r="R86" s="179">
        <f t="shared" si="15"/>
        <v>0</v>
      </c>
      <c r="S86" s="331"/>
      <c r="T86" s="480">
        <f t="shared" si="16"/>
        <v>0</v>
      </c>
      <c r="U86" s="448">
        <f t="shared" si="9"/>
        <v>0</v>
      </c>
      <c r="V86" s="449">
        <f>IF($D$8="Space By Space",$F86*$E86,IF($D86="Atrium &gt;40 ft in height",($F86*$E86)+0.04,IF($B86&lt;&gt;0,$E$8*'Project Information'!$L$9,0)))</f>
        <v>0</v>
      </c>
      <c r="W86" s="453">
        <f t="shared" si="17"/>
        <v>0</v>
      </c>
      <c r="X86" s="453">
        <f>IF(OR(C86="Refrig",AND($R$1="RWH",C86="Refrig"),AND($R$1="RWH",C86="Yes")),$W86*(1+#REF!),IF($C86="Yes",$W86*(1+$P$5),W86))</f>
        <v>0</v>
      </c>
      <c r="Y86" s="452">
        <f>IF(OR(C86="Refrig",AND($R$1="RWH",C86="Refrig"),AND($R$1="RWH",C86="Yes")),$V86*(1+#REF!),IF($C86="Yes",$V86*(1+$P$6),V86*(1+0)))</f>
        <v>0</v>
      </c>
      <c r="Z86" s="452">
        <f>IF(OR(C86="Refrig",AND($R$1="RWH",C86="Refrig"),AND($R$1="RWH",C86="Yes")),$W86*#REF!,IF(C86="Yes",$W86*$P$7,W86*0))</f>
        <v>0</v>
      </c>
    </row>
    <row r="87" spans="1:26" ht="63" customHeight="1" thickBot="1">
      <c r="A87" s="242">
        <v>78</v>
      </c>
      <c r="B87" s="243"/>
      <c r="C87" s="247"/>
      <c r="D87" s="279"/>
      <c r="E87" s="250">
        <f t="shared" si="10"/>
        <v>0</v>
      </c>
      <c r="F87" s="278">
        <f t="array" ref="F87">IFERROR(INDEX(CodeLPD,MATCH($D$8&amp;$D87,CodeMethod&amp;SpaceType,0), MATCH('Project Information'!$F$15,Table1[[#Headers],[2020 ECCCNYS (der. IECC 2018)]:[IECC 2015]],0)),0)</f>
        <v>0</v>
      </c>
      <c r="G87" s="328">
        <f>IF(AND('Project Information'!$C$15="Space By Space",'Interior Space'!$B87&gt;0),VLOOKUP('Interior Space'!$D87,Code!$B$34:$E$130,4,TRUE),IF(AND('Project Information'!$C$15="Whole Building",'Project Information'!$L$11=0),'Project Information'!$O$11,IF(AND('Project Information'!$C$15="Whole Building",'Project Information'!$L$11&lt;&gt;'Project Information'!$O$11),'Project Information'!$L$11,0)))</f>
        <v>0</v>
      </c>
      <c r="H87" s="248"/>
      <c r="I87" s="218">
        <f>IFERROR(VLOOKUP(H87,'LED Products List'!$B$8:$G$57,2,FALSE),0)</f>
        <v>0</v>
      </c>
      <c r="J87" s="218">
        <f>IFERROR(VLOOKUP(H87,'LED Products List'!$B$8:$G$57,3,FALSE),0)</f>
        <v>0</v>
      </c>
      <c r="K87" s="218">
        <f>IFERROR(VLOOKUP(H87,'LED Products List'!$B$8:$G$57,4,FALSE),0)</f>
        <v>0</v>
      </c>
      <c r="L87" s="248"/>
      <c r="M87" s="249"/>
      <c r="N87" s="250">
        <f t="shared" si="11"/>
        <v>0</v>
      </c>
      <c r="O87" s="251">
        <f t="shared" si="12"/>
        <v>0</v>
      </c>
      <c r="P87" s="179">
        <f t="shared" si="13"/>
        <v>0</v>
      </c>
      <c r="Q87" s="179">
        <f t="shared" si="14"/>
        <v>0</v>
      </c>
      <c r="R87" s="179">
        <f t="shared" si="15"/>
        <v>0</v>
      </c>
      <c r="S87" s="331"/>
      <c r="T87" s="480">
        <f t="shared" si="16"/>
        <v>0</v>
      </c>
      <c r="U87" s="448">
        <f t="shared" si="9"/>
        <v>0</v>
      </c>
      <c r="V87" s="449">
        <f>IF($D$8="Space By Space",$F87*$E87,IF($D87="Atrium &gt;40 ft in height",($F87*$E87)+0.04,IF($B87&lt;&gt;0,$E$8*'Project Information'!$L$9,0)))</f>
        <v>0</v>
      </c>
      <c r="W87" s="453">
        <f t="shared" si="17"/>
        <v>0</v>
      </c>
      <c r="X87" s="453">
        <f>IF(OR(C87="Refrig",AND($R$1="RWH",C87="Refrig"),AND($R$1="RWH",C87="Yes")),$W87*(1+#REF!),IF($C87="Yes",$W87*(1+$P$5),W87))</f>
        <v>0</v>
      </c>
      <c r="Y87" s="452">
        <f>IF(OR(C87="Refrig",AND($R$1="RWH",C87="Refrig"),AND($R$1="RWH",C87="Yes")),$V87*(1+#REF!),IF($C87="Yes",$V87*(1+$P$6),V87*(1+0)))</f>
        <v>0</v>
      </c>
      <c r="Z87" s="452">
        <f>IF(OR(C87="Refrig",AND($R$1="RWH",C87="Refrig"),AND($R$1="RWH",C87="Yes")),$W87*#REF!,IF(C87="Yes",$W87*$P$7,W87*0))</f>
        <v>0</v>
      </c>
    </row>
    <row r="88" spans="1:26" ht="63" customHeight="1" thickBot="1">
      <c r="A88" s="242">
        <v>79</v>
      </c>
      <c r="B88" s="243"/>
      <c r="C88" s="247"/>
      <c r="D88" s="279"/>
      <c r="E88" s="250">
        <f t="shared" si="10"/>
        <v>0</v>
      </c>
      <c r="F88" s="278">
        <f t="array" ref="F88">IFERROR(INDEX(CodeLPD,MATCH($D$8&amp;$D88,CodeMethod&amp;SpaceType,0), MATCH('Project Information'!$F$15,Table1[[#Headers],[2020 ECCCNYS (der. IECC 2018)]:[IECC 2015]],0)),0)</f>
        <v>0</v>
      </c>
      <c r="G88" s="328">
        <f>IF(AND('Project Information'!$C$15="Space By Space",'Interior Space'!$B88&gt;0),VLOOKUP('Interior Space'!$D88,Code!$B$34:$E$130,4,TRUE),IF(AND('Project Information'!$C$15="Whole Building",'Project Information'!$L$11=0),'Project Information'!$O$11,IF(AND('Project Information'!$C$15="Whole Building",'Project Information'!$L$11&lt;&gt;'Project Information'!$O$11),'Project Information'!$L$11,0)))</f>
        <v>0</v>
      </c>
      <c r="H88" s="248"/>
      <c r="I88" s="218">
        <f>IFERROR(VLOOKUP(H88,'LED Products List'!$B$8:$G$57,2,FALSE),0)</f>
        <v>0</v>
      </c>
      <c r="J88" s="218">
        <f>IFERROR(VLOOKUP(H88,'LED Products List'!$B$8:$G$57,3,FALSE),0)</f>
        <v>0</v>
      </c>
      <c r="K88" s="218">
        <f>IFERROR(VLOOKUP(H88,'LED Products List'!$B$8:$G$57,4,FALSE),0)</f>
        <v>0</v>
      </c>
      <c r="L88" s="248"/>
      <c r="M88" s="249"/>
      <c r="N88" s="250">
        <f t="shared" si="11"/>
        <v>0</v>
      </c>
      <c r="O88" s="251">
        <f t="shared" si="12"/>
        <v>0</v>
      </c>
      <c r="P88" s="179">
        <f t="shared" si="13"/>
        <v>0</v>
      </c>
      <c r="Q88" s="179">
        <f t="shared" si="14"/>
        <v>0</v>
      </c>
      <c r="R88" s="179">
        <f t="shared" si="15"/>
        <v>0</v>
      </c>
      <c r="S88" s="331"/>
      <c r="T88" s="480">
        <f t="shared" si="16"/>
        <v>0</v>
      </c>
      <c r="U88" s="448">
        <f t="shared" si="9"/>
        <v>0</v>
      </c>
      <c r="V88" s="449">
        <f>IF($D$8="Space By Space",$F88*$E88,IF($D88="Atrium &gt;40 ft in height",($F88*$E88)+0.04,IF($B88&lt;&gt;0,$E$8*'Project Information'!$L$9,0)))</f>
        <v>0</v>
      </c>
      <c r="W88" s="453">
        <f t="shared" si="17"/>
        <v>0</v>
      </c>
      <c r="X88" s="453">
        <f>IF(OR(C88="Refrig",AND($R$1="RWH",C88="Refrig"),AND($R$1="RWH",C88="Yes")),$W88*(1+#REF!),IF($C88="Yes",$W88*(1+$P$5),W88))</f>
        <v>0</v>
      </c>
      <c r="Y88" s="452">
        <f>IF(OR(C88="Refrig",AND($R$1="RWH",C88="Refrig"),AND($R$1="RWH",C88="Yes")),$V88*(1+#REF!),IF($C88="Yes",$V88*(1+$P$6),V88*(1+0)))</f>
        <v>0</v>
      </c>
      <c r="Z88" s="452">
        <f>IF(OR(C88="Refrig",AND($R$1="RWH",C88="Refrig"),AND($R$1="RWH",C88="Yes")),$W88*#REF!,IF(C88="Yes",$W88*$P$7,W88*0))</f>
        <v>0</v>
      </c>
    </row>
    <row r="89" spans="1:26" ht="63" customHeight="1" thickBot="1">
      <c r="A89" s="242">
        <v>80</v>
      </c>
      <c r="B89" s="243"/>
      <c r="C89" s="247"/>
      <c r="D89" s="279"/>
      <c r="E89" s="250">
        <f t="shared" si="10"/>
        <v>0</v>
      </c>
      <c r="F89" s="278">
        <f t="array" ref="F89">IFERROR(INDEX(CodeLPD,MATCH($D$8&amp;$D89,CodeMethod&amp;SpaceType,0), MATCH('Project Information'!$F$15,Table1[[#Headers],[2020 ECCCNYS (der. IECC 2018)]:[IECC 2015]],0)),0)</f>
        <v>0</v>
      </c>
      <c r="G89" s="328">
        <f>IF(AND('Project Information'!$C$15="Space By Space",'Interior Space'!$B89&gt;0),VLOOKUP('Interior Space'!$D89,Code!$B$34:$E$130,4,TRUE),IF(AND('Project Information'!$C$15="Whole Building",'Project Information'!$L$11=0),'Project Information'!$O$11,IF(AND('Project Information'!$C$15="Whole Building",'Project Information'!$L$11&lt;&gt;'Project Information'!$O$11),'Project Information'!$L$11,0)))</f>
        <v>0</v>
      </c>
      <c r="H89" s="248"/>
      <c r="I89" s="218">
        <f>IFERROR(VLOOKUP(H89,'LED Products List'!$B$8:$G$57,2,FALSE),0)</f>
        <v>0</v>
      </c>
      <c r="J89" s="218">
        <f>IFERROR(VLOOKUP(H89,'LED Products List'!$B$8:$G$57,3,FALSE),0)</f>
        <v>0</v>
      </c>
      <c r="K89" s="218">
        <f>IFERROR(VLOOKUP(H89,'LED Products List'!$B$8:$G$57,4,FALSE),0)</f>
        <v>0</v>
      </c>
      <c r="L89" s="248"/>
      <c r="M89" s="249"/>
      <c r="N89" s="250">
        <f t="shared" si="11"/>
        <v>0</v>
      </c>
      <c r="O89" s="251">
        <f t="shared" si="12"/>
        <v>0</v>
      </c>
      <c r="P89" s="179">
        <f t="shared" si="13"/>
        <v>0</v>
      </c>
      <c r="Q89" s="179">
        <f t="shared" si="14"/>
        <v>0</v>
      </c>
      <c r="R89" s="179">
        <f t="shared" si="15"/>
        <v>0</v>
      </c>
      <c r="S89" s="331"/>
      <c r="T89" s="480">
        <f t="shared" si="16"/>
        <v>0</v>
      </c>
      <c r="U89" s="448">
        <f t="shared" si="9"/>
        <v>0</v>
      </c>
      <c r="V89" s="449">
        <f>IF($D$8="Space By Space",$F89*$E89,IF($D89="Atrium &gt;40 ft in height",($F89*$E89)+0.04,IF($B89&lt;&gt;0,$E$8*'Project Information'!$L$9,0)))</f>
        <v>0</v>
      </c>
      <c r="W89" s="453">
        <f t="shared" si="17"/>
        <v>0</v>
      </c>
      <c r="X89" s="453">
        <f>IF(OR(C89="Refrig",AND($R$1="RWH",C89="Refrig"),AND($R$1="RWH",C89="Yes")),$W89*(1+#REF!),IF($C89="Yes",$W89*(1+$P$5),W89))</f>
        <v>0</v>
      </c>
      <c r="Y89" s="452">
        <f>IF(OR(C89="Refrig",AND($R$1="RWH",C89="Refrig"),AND($R$1="RWH",C89="Yes")),$V89*(1+#REF!),IF($C89="Yes",$V89*(1+$P$6),V89*(1+0)))</f>
        <v>0</v>
      </c>
      <c r="Z89" s="452">
        <f>IF(OR(C89="Refrig",AND($R$1="RWH",C89="Refrig"),AND($R$1="RWH",C89="Yes")),$W89*#REF!,IF(C89="Yes",$W89*$P$7,W89*0))</f>
        <v>0</v>
      </c>
    </row>
    <row r="90" spans="1:26" ht="63" customHeight="1" thickBot="1">
      <c r="A90" s="242">
        <v>81</v>
      </c>
      <c r="B90" s="243"/>
      <c r="C90" s="247"/>
      <c r="D90" s="279"/>
      <c r="E90" s="250">
        <f t="shared" si="10"/>
        <v>0</v>
      </c>
      <c r="F90" s="278">
        <f t="array" ref="F90">IFERROR(INDEX(CodeLPD,MATCH($D$8&amp;$D90,CodeMethod&amp;SpaceType,0), MATCH('Project Information'!$F$15,Table1[[#Headers],[2020 ECCCNYS (der. IECC 2018)]:[IECC 2015]],0)),0)</f>
        <v>0</v>
      </c>
      <c r="G90" s="328">
        <f>IF(AND('Project Information'!$C$15="Space By Space",'Interior Space'!$B90&gt;0),VLOOKUP('Interior Space'!$D90,Code!$B$34:$E$130,4,TRUE),IF(AND('Project Information'!$C$15="Whole Building",'Project Information'!$L$11=0),'Project Information'!$O$11,IF(AND('Project Information'!$C$15="Whole Building",'Project Information'!$L$11&lt;&gt;'Project Information'!$O$11),'Project Information'!$L$11,0)))</f>
        <v>0</v>
      </c>
      <c r="H90" s="248"/>
      <c r="I90" s="218">
        <f>IFERROR(VLOOKUP(H90,'LED Products List'!$B$8:$G$57,2,FALSE),0)</f>
        <v>0</v>
      </c>
      <c r="J90" s="218">
        <f>IFERROR(VLOOKUP(H90,'LED Products List'!$B$8:$G$57,3,FALSE),0)</f>
        <v>0</v>
      </c>
      <c r="K90" s="218">
        <f>IFERROR(VLOOKUP(H90,'LED Products List'!$B$8:$G$57,4,FALSE),0)</f>
        <v>0</v>
      </c>
      <c r="L90" s="248"/>
      <c r="M90" s="249"/>
      <c r="N90" s="250">
        <f t="shared" si="11"/>
        <v>0</v>
      </c>
      <c r="O90" s="251">
        <f t="shared" si="12"/>
        <v>0</v>
      </c>
      <c r="P90" s="179">
        <f t="shared" si="13"/>
        <v>0</v>
      </c>
      <c r="Q90" s="179">
        <f t="shared" si="14"/>
        <v>0</v>
      </c>
      <c r="R90" s="179">
        <f t="shared" si="15"/>
        <v>0</v>
      </c>
      <c r="S90" s="331"/>
      <c r="T90" s="480">
        <f t="shared" si="16"/>
        <v>0</v>
      </c>
      <c r="U90" s="448">
        <f t="shared" si="9"/>
        <v>0</v>
      </c>
      <c r="V90" s="449">
        <f>IF($D$8="Space By Space",$F90*$E90,IF($D90="Atrium &gt;40 ft in height",($F90*$E90)+0.04,IF($B90&lt;&gt;0,$E$8*'Project Information'!$L$9,0)))</f>
        <v>0</v>
      </c>
      <c r="W90" s="453">
        <f t="shared" si="17"/>
        <v>0</v>
      </c>
      <c r="X90" s="453">
        <f>IF(OR(C90="Refrig",AND($R$1="RWH",C90="Refrig"),AND($R$1="RWH",C90="Yes")),$W90*(1+#REF!),IF($C90="Yes",$W90*(1+$P$5),W90))</f>
        <v>0</v>
      </c>
      <c r="Y90" s="452">
        <f>IF(OR(C90="Refrig",AND($R$1="RWH",C90="Refrig"),AND($R$1="RWH",C90="Yes")),$V90*(1+#REF!),IF($C90="Yes",$V90*(1+$P$6),V90*(1+0)))</f>
        <v>0</v>
      </c>
      <c r="Z90" s="452">
        <f>IF(OR(C90="Refrig",AND($R$1="RWH",C90="Refrig"),AND($R$1="RWH",C90="Yes")),$W90*#REF!,IF(C90="Yes",$W90*$P$7,W90*0))</f>
        <v>0</v>
      </c>
    </row>
    <row r="91" spans="1:26" ht="63" customHeight="1" thickBot="1">
      <c r="A91" s="242">
        <v>82</v>
      </c>
      <c r="B91" s="243"/>
      <c r="C91" s="247"/>
      <c r="D91" s="279"/>
      <c r="E91" s="250">
        <f t="shared" si="10"/>
        <v>0</v>
      </c>
      <c r="F91" s="278">
        <f t="array" ref="F91">IFERROR(INDEX(CodeLPD,MATCH($D$8&amp;$D91,CodeMethod&amp;SpaceType,0), MATCH('Project Information'!$F$15,Table1[[#Headers],[2020 ECCCNYS (der. IECC 2018)]:[IECC 2015]],0)),0)</f>
        <v>0</v>
      </c>
      <c r="G91" s="328">
        <f>IF(AND('Project Information'!$C$15="Space By Space",'Interior Space'!$B91&gt;0),VLOOKUP('Interior Space'!$D91,Code!$B$34:$E$130,4,TRUE),IF(AND('Project Information'!$C$15="Whole Building",'Project Information'!$L$11=0),'Project Information'!$O$11,IF(AND('Project Information'!$C$15="Whole Building",'Project Information'!$L$11&lt;&gt;'Project Information'!$O$11),'Project Information'!$L$11,0)))</f>
        <v>0</v>
      </c>
      <c r="H91" s="248"/>
      <c r="I91" s="218">
        <f>IFERROR(VLOOKUP(H91,'LED Products List'!$B$8:$G$57,2,FALSE),0)</f>
        <v>0</v>
      </c>
      <c r="J91" s="218">
        <f>IFERROR(VLOOKUP(H91,'LED Products List'!$B$8:$G$57,3,FALSE),0)</f>
        <v>0</v>
      </c>
      <c r="K91" s="218">
        <f>IFERROR(VLOOKUP(H91,'LED Products List'!$B$8:$G$57,4,FALSE),0)</f>
        <v>0</v>
      </c>
      <c r="L91" s="248"/>
      <c r="M91" s="249"/>
      <c r="N91" s="250">
        <f t="shared" si="11"/>
        <v>0</v>
      </c>
      <c r="O91" s="251">
        <f t="shared" si="12"/>
        <v>0</v>
      </c>
      <c r="P91" s="179">
        <f t="shared" si="13"/>
        <v>0</v>
      </c>
      <c r="Q91" s="179">
        <f t="shared" si="14"/>
        <v>0</v>
      </c>
      <c r="R91" s="179">
        <f t="shared" si="15"/>
        <v>0</v>
      </c>
      <c r="S91" s="331"/>
      <c r="T91" s="480">
        <f t="shared" si="16"/>
        <v>0</v>
      </c>
      <c r="U91" s="448">
        <f t="shared" si="9"/>
        <v>0</v>
      </c>
      <c r="V91" s="449">
        <f>IF($D$8="Space By Space",$F91*$E91,IF($D91="Atrium &gt;40 ft in height",($F91*$E91)+0.04,IF($B91&lt;&gt;0,$E$8*'Project Information'!$L$9,0)))</f>
        <v>0</v>
      </c>
      <c r="W91" s="453">
        <f t="shared" si="17"/>
        <v>0</v>
      </c>
      <c r="X91" s="453">
        <f>IF(OR(C91="Refrig",AND($R$1="RWH",C91="Refrig"),AND($R$1="RWH",C91="Yes")),$W91*(1+#REF!),IF($C91="Yes",$W91*(1+$P$5),W91))</f>
        <v>0</v>
      </c>
      <c r="Y91" s="452">
        <f>IF(OR(C91="Refrig",AND($R$1="RWH",C91="Refrig"),AND($R$1="RWH",C91="Yes")),$V91*(1+#REF!),IF($C91="Yes",$V91*(1+$P$6),V91*(1+0)))</f>
        <v>0</v>
      </c>
      <c r="Z91" s="452">
        <f>IF(OR(C91="Refrig",AND($R$1="RWH",C91="Refrig"),AND($R$1="RWH",C91="Yes")),$W91*#REF!,IF(C91="Yes",$W91*$P$7,W91*0))</f>
        <v>0</v>
      </c>
    </row>
    <row r="92" spans="1:26" ht="63" customHeight="1" thickBot="1">
      <c r="A92" s="242">
        <v>83</v>
      </c>
      <c r="B92" s="243"/>
      <c r="C92" s="247"/>
      <c r="D92" s="279"/>
      <c r="E92" s="250">
        <f t="shared" si="10"/>
        <v>0</v>
      </c>
      <c r="F92" s="278">
        <f t="array" ref="F92">IFERROR(INDEX(CodeLPD,MATCH($D$8&amp;$D92,CodeMethod&amp;SpaceType,0), MATCH('Project Information'!$F$15,Table1[[#Headers],[2020 ECCCNYS (der. IECC 2018)]:[IECC 2015]],0)),0)</f>
        <v>0</v>
      </c>
      <c r="G92" s="328">
        <f>IF(AND('Project Information'!$C$15="Space By Space",'Interior Space'!$B92&gt;0),VLOOKUP('Interior Space'!$D92,Code!$B$34:$E$130,4,TRUE),IF(AND('Project Information'!$C$15="Whole Building",'Project Information'!$L$11=0),'Project Information'!$O$11,IF(AND('Project Information'!$C$15="Whole Building",'Project Information'!$L$11&lt;&gt;'Project Information'!$O$11),'Project Information'!$L$11,0)))</f>
        <v>0</v>
      </c>
      <c r="H92" s="248"/>
      <c r="I92" s="218">
        <f>IFERROR(VLOOKUP(H92,'LED Products List'!$B$8:$G$57,2,FALSE),0)</f>
        <v>0</v>
      </c>
      <c r="J92" s="218">
        <f>IFERROR(VLOOKUP(H92,'LED Products List'!$B$8:$G$57,3,FALSE),0)</f>
        <v>0</v>
      </c>
      <c r="K92" s="218">
        <f>IFERROR(VLOOKUP(H92,'LED Products List'!$B$8:$G$57,4,FALSE),0)</f>
        <v>0</v>
      </c>
      <c r="L92" s="248"/>
      <c r="M92" s="249"/>
      <c r="N92" s="250">
        <f t="shared" si="11"/>
        <v>0</v>
      </c>
      <c r="O92" s="251">
        <f t="shared" si="12"/>
        <v>0</v>
      </c>
      <c r="P92" s="179">
        <f t="shared" si="13"/>
        <v>0</v>
      </c>
      <c r="Q92" s="179">
        <f t="shared" si="14"/>
        <v>0</v>
      </c>
      <c r="R92" s="179">
        <f t="shared" si="15"/>
        <v>0</v>
      </c>
      <c r="S92" s="331"/>
      <c r="T92" s="480">
        <f t="shared" si="16"/>
        <v>0</v>
      </c>
      <c r="U92" s="448">
        <f t="shared" si="9"/>
        <v>0</v>
      </c>
      <c r="V92" s="449">
        <f>IF($D$8="Space By Space",$F92*$E92,IF($D92="Atrium &gt;40 ft in height",($F92*$E92)+0.04,IF($B92&lt;&gt;0,$E$8*'Project Information'!$L$9,0)))</f>
        <v>0</v>
      </c>
      <c r="W92" s="453">
        <f t="shared" si="17"/>
        <v>0</v>
      </c>
      <c r="X92" s="453">
        <f>IF(OR(C92="Refrig",AND($R$1="RWH",C92="Refrig"),AND($R$1="RWH",C92="Yes")),$W92*(1+#REF!),IF($C92="Yes",$W92*(1+$P$5),W92))</f>
        <v>0</v>
      </c>
      <c r="Y92" s="452">
        <f>IF(OR(C92="Refrig",AND($R$1="RWH",C92="Refrig"),AND($R$1="RWH",C92="Yes")),$V92*(1+#REF!),IF($C92="Yes",$V92*(1+$P$6),V92*(1+0)))</f>
        <v>0</v>
      </c>
      <c r="Z92" s="452">
        <f>IF(OR(C92="Refrig",AND($R$1="RWH",C92="Refrig"),AND($R$1="RWH",C92="Yes")),$W92*#REF!,IF(C92="Yes",$W92*$P$7,W92*0))</f>
        <v>0</v>
      </c>
    </row>
    <row r="93" spans="1:26" ht="63" customHeight="1" thickBot="1">
      <c r="A93" s="242">
        <v>84</v>
      </c>
      <c r="B93" s="243"/>
      <c r="C93" s="247"/>
      <c r="D93" s="279"/>
      <c r="E93" s="250">
        <f t="shared" si="10"/>
        <v>0</v>
      </c>
      <c r="F93" s="278">
        <f t="array" ref="F93">IFERROR(INDEX(CodeLPD,MATCH($D$8&amp;$D93,CodeMethod&amp;SpaceType,0), MATCH('Project Information'!$F$15,Table1[[#Headers],[2020 ECCCNYS (der. IECC 2018)]:[IECC 2015]],0)),0)</f>
        <v>0</v>
      </c>
      <c r="G93" s="328">
        <f>IF(AND('Project Information'!$C$15="Space By Space",'Interior Space'!$B93&gt;0),VLOOKUP('Interior Space'!$D93,Code!$B$34:$E$130,4,TRUE),IF(AND('Project Information'!$C$15="Whole Building",'Project Information'!$L$11=0),'Project Information'!$O$11,IF(AND('Project Information'!$C$15="Whole Building",'Project Information'!$L$11&lt;&gt;'Project Information'!$O$11),'Project Information'!$L$11,0)))</f>
        <v>0</v>
      </c>
      <c r="H93" s="248"/>
      <c r="I93" s="218">
        <f>IFERROR(VLOOKUP(H93,'LED Products List'!$B$8:$G$57,2,FALSE),0)</f>
        <v>0</v>
      </c>
      <c r="J93" s="218">
        <f>IFERROR(VLOOKUP(H93,'LED Products List'!$B$8:$G$57,3,FALSE),0)</f>
        <v>0</v>
      </c>
      <c r="K93" s="218">
        <f>IFERROR(VLOOKUP(H93,'LED Products List'!$B$8:$G$57,4,FALSE),0)</f>
        <v>0</v>
      </c>
      <c r="L93" s="248"/>
      <c r="M93" s="249"/>
      <c r="N93" s="250">
        <f t="shared" si="11"/>
        <v>0</v>
      </c>
      <c r="O93" s="251">
        <f t="shared" si="12"/>
        <v>0</v>
      </c>
      <c r="P93" s="179">
        <f t="shared" si="13"/>
        <v>0</v>
      </c>
      <c r="Q93" s="179">
        <f t="shared" si="14"/>
        <v>0</v>
      </c>
      <c r="R93" s="179">
        <f t="shared" si="15"/>
        <v>0</v>
      </c>
      <c r="S93" s="331"/>
      <c r="T93" s="480">
        <f t="shared" si="16"/>
        <v>0</v>
      </c>
      <c r="U93" s="448">
        <f t="shared" si="9"/>
        <v>0</v>
      </c>
      <c r="V93" s="449">
        <f>IF($D$8="Space By Space",$F93*$E93,IF($D93="Atrium &gt;40 ft in height",($F93*$E93)+0.04,IF($B93&lt;&gt;0,$E$8*'Project Information'!$L$9,0)))</f>
        <v>0</v>
      </c>
      <c r="W93" s="453">
        <f t="shared" si="17"/>
        <v>0</v>
      </c>
      <c r="X93" s="453">
        <f>IF(OR(C93="Refrig",AND($R$1="RWH",C93="Refrig"),AND($R$1="RWH",C93="Yes")),$W93*(1+#REF!),IF($C93="Yes",$W93*(1+$P$5),W93))</f>
        <v>0</v>
      </c>
      <c r="Y93" s="452">
        <f>IF(OR(C93="Refrig",AND($R$1="RWH",C93="Refrig"),AND($R$1="RWH",C93="Yes")),$V93*(1+#REF!),IF($C93="Yes",$V93*(1+$P$6),V93*(1+0)))</f>
        <v>0</v>
      </c>
      <c r="Z93" s="452">
        <f>IF(OR(C93="Refrig",AND($R$1="RWH",C93="Refrig"),AND($R$1="RWH",C93="Yes")),$W93*#REF!,IF(C93="Yes",$W93*$P$7,W93*0))</f>
        <v>0</v>
      </c>
    </row>
    <row r="94" spans="1:26" ht="63" customHeight="1" thickBot="1">
      <c r="A94" s="242">
        <v>85</v>
      </c>
      <c r="B94" s="243"/>
      <c r="C94" s="247"/>
      <c r="D94" s="279"/>
      <c r="E94" s="250">
        <f t="shared" si="10"/>
        <v>0</v>
      </c>
      <c r="F94" s="278">
        <f t="array" ref="F94">IFERROR(INDEX(CodeLPD,MATCH($D$8&amp;$D94,CodeMethod&amp;SpaceType,0), MATCH('Project Information'!$F$15,Table1[[#Headers],[2020 ECCCNYS (der. IECC 2018)]:[IECC 2015]],0)),0)</f>
        <v>0</v>
      </c>
      <c r="G94" s="328">
        <f>IF(AND('Project Information'!$C$15="Space By Space",'Interior Space'!$B94&gt;0),VLOOKUP('Interior Space'!$D94,Code!$B$34:$E$130,4,TRUE),IF(AND('Project Information'!$C$15="Whole Building",'Project Information'!$L$11=0),'Project Information'!$O$11,IF(AND('Project Information'!$C$15="Whole Building",'Project Information'!$L$11&lt;&gt;'Project Information'!$O$11),'Project Information'!$L$11,0)))</f>
        <v>0</v>
      </c>
      <c r="H94" s="248"/>
      <c r="I94" s="218">
        <f>IFERROR(VLOOKUP(H94,'LED Products List'!$B$8:$G$57,2,FALSE),0)</f>
        <v>0</v>
      </c>
      <c r="J94" s="218">
        <f>IFERROR(VLOOKUP(H94,'LED Products List'!$B$8:$G$57,3,FALSE),0)</f>
        <v>0</v>
      </c>
      <c r="K94" s="218">
        <f>IFERROR(VLOOKUP(H94,'LED Products List'!$B$8:$G$57,4,FALSE),0)</f>
        <v>0</v>
      </c>
      <c r="L94" s="248"/>
      <c r="M94" s="249"/>
      <c r="N94" s="250">
        <f t="shared" si="11"/>
        <v>0</v>
      </c>
      <c r="O94" s="251">
        <f t="shared" si="12"/>
        <v>0</v>
      </c>
      <c r="P94" s="179">
        <f t="shared" si="13"/>
        <v>0</v>
      </c>
      <c r="Q94" s="179">
        <f t="shared" si="14"/>
        <v>0</v>
      </c>
      <c r="R94" s="179">
        <f t="shared" si="15"/>
        <v>0</v>
      </c>
      <c r="S94" s="331"/>
      <c r="T94" s="480">
        <f t="shared" si="16"/>
        <v>0</v>
      </c>
      <c r="U94" s="448">
        <f t="shared" si="9"/>
        <v>0</v>
      </c>
      <c r="V94" s="449">
        <f>IF($D$8="Space By Space",$F94*$E94,IF($D94="Atrium &gt;40 ft in height",($F94*$E94)+0.04,IF($B94&lt;&gt;0,$E$8*'Project Information'!$L$9,0)))</f>
        <v>0</v>
      </c>
      <c r="W94" s="453">
        <f t="shared" si="17"/>
        <v>0</v>
      </c>
      <c r="X94" s="453">
        <f>IF(OR(C94="Refrig",AND($R$1="RWH",C94="Refrig"),AND($R$1="RWH",C94="Yes")),$W94*(1+#REF!),IF($C94="Yes",$W94*(1+$P$5),W94))</f>
        <v>0</v>
      </c>
      <c r="Y94" s="452">
        <f>IF(OR(C94="Refrig",AND($R$1="RWH",C94="Refrig"),AND($R$1="RWH",C94="Yes")),$V94*(1+#REF!),IF($C94="Yes",$V94*(1+$P$6),V94*(1+0)))</f>
        <v>0</v>
      </c>
      <c r="Z94" s="452">
        <f>IF(OR(C94="Refrig",AND($R$1="RWH",C94="Refrig"),AND($R$1="RWH",C94="Yes")),$W94*#REF!,IF(C94="Yes",$W94*$P$7,W94*0))</f>
        <v>0</v>
      </c>
    </row>
    <row r="95" spans="1:26" ht="63" customHeight="1" thickBot="1">
      <c r="A95" s="242">
        <v>86</v>
      </c>
      <c r="B95" s="243"/>
      <c r="C95" s="247"/>
      <c r="D95" s="279"/>
      <c r="E95" s="250">
        <f t="shared" si="10"/>
        <v>0</v>
      </c>
      <c r="F95" s="278">
        <f t="array" ref="F95">IFERROR(INDEX(CodeLPD,MATCH($D$8&amp;$D95,CodeMethod&amp;SpaceType,0), MATCH('Project Information'!$F$15,Table1[[#Headers],[2020 ECCCNYS (der. IECC 2018)]:[IECC 2015]],0)),0)</f>
        <v>0</v>
      </c>
      <c r="G95" s="328">
        <f>IF(AND('Project Information'!$C$15="Space By Space",'Interior Space'!$B95&gt;0),VLOOKUP('Interior Space'!$D95,Code!$B$34:$E$130,4,TRUE),IF(AND('Project Information'!$C$15="Whole Building",'Project Information'!$L$11=0),'Project Information'!$O$11,IF(AND('Project Information'!$C$15="Whole Building",'Project Information'!$L$11&lt;&gt;'Project Information'!$O$11),'Project Information'!$L$11,0)))</f>
        <v>0</v>
      </c>
      <c r="H95" s="248"/>
      <c r="I95" s="218">
        <f>IFERROR(VLOOKUP(H95,'LED Products List'!$B$8:$G$57,2,FALSE),0)</f>
        <v>0</v>
      </c>
      <c r="J95" s="218">
        <f>IFERROR(VLOOKUP(H95,'LED Products List'!$B$8:$G$57,3,FALSE),0)</f>
        <v>0</v>
      </c>
      <c r="K95" s="218">
        <f>IFERROR(VLOOKUP(H95,'LED Products List'!$B$8:$G$57,4,FALSE),0)</f>
        <v>0</v>
      </c>
      <c r="L95" s="248"/>
      <c r="M95" s="249"/>
      <c r="N95" s="250">
        <f t="shared" si="11"/>
        <v>0</v>
      </c>
      <c r="O95" s="251">
        <f t="shared" si="12"/>
        <v>0</v>
      </c>
      <c r="P95" s="179">
        <f t="shared" si="13"/>
        <v>0</v>
      </c>
      <c r="Q95" s="179">
        <f t="shared" si="14"/>
        <v>0</v>
      </c>
      <c r="R95" s="179">
        <f t="shared" si="15"/>
        <v>0</v>
      </c>
      <c r="S95" s="331"/>
      <c r="T95" s="480">
        <f t="shared" si="16"/>
        <v>0</v>
      </c>
      <c r="U95" s="448">
        <f t="shared" si="9"/>
        <v>0</v>
      </c>
      <c r="V95" s="449">
        <f>IF($D$8="Space By Space",$F95*$E95,IF($D95="Atrium &gt;40 ft in height",($F95*$E95)+0.04,IF($B95&lt;&gt;0,$E$8*'Project Information'!$L$9,0)))</f>
        <v>0</v>
      </c>
      <c r="W95" s="453">
        <f t="shared" si="17"/>
        <v>0</v>
      </c>
      <c r="X95" s="453">
        <f>IF(OR(C95="Refrig",AND($R$1="RWH",C95="Refrig"),AND($R$1="RWH",C95="Yes")),$W95*(1+#REF!),IF($C95="Yes",$W95*(1+$P$5),W95))</f>
        <v>0</v>
      </c>
      <c r="Y95" s="452">
        <f>IF(OR(C95="Refrig",AND($R$1="RWH",C95="Refrig"),AND($R$1="RWH",C95="Yes")),$V95*(1+#REF!),IF($C95="Yes",$V95*(1+$P$6),V95*(1+0)))</f>
        <v>0</v>
      </c>
      <c r="Z95" s="452">
        <f>IF(OR(C95="Refrig",AND($R$1="RWH",C95="Refrig"),AND($R$1="RWH",C95="Yes")),$W95*#REF!,IF(C95="Yes",$W95*$P$7,W95*0))</f>
        <v>0</v>
      </c>
    </row>
    <row r="96" spans="1:26" ht="63" customHeight="1" thickBot="1">
      <c r="A96" s="242">
        <v>87</v>
      </c>
      <c r="B96" s="243"/>
      <c r="C96" s="247"/>
      <c r="D96" s="279"/>
      <c r="E96" s="250">
        <f t="shared" si="10"/>
        <v>0</v>
      </c>
      <c r="F96" s="278">
        <f t="array" ref="F96">IFERROR(INDEX(CodeLPD,MATCH($D$8&amp;$D96,CodeMethod&amp;SpaceType,0), MATCH('Project Information'!$F$15,Table1[[#Headers],[2020 ECCCNYS (der. IECC 2018)]:[IECC 2015]],0)),0)</f>
        <v>0</v>
      </c>
      <c r="G96" s="328">
        <f>IF(AND('Project Information'!$C$15="Space By Space",'Interior Space'!$B96&gt;0),VLOOKUP('Interior Space'!$D96,Code!$B$34:$E$130,4,TRUE),IF(AND('Project Information'!$C$15="Whole Building",'Project Information'!$L$11=0),'Project Information'!$O$11,IF(AND('Project Information'!$C$15="Whole Building",'Project Information'!$L$11&lt;&gt;'Project Information'!$O$11),'Project Information'!$L$11,0)))</f>
        <v>0</v>
      </c>
      <c r="H96" s="248"/>
      <c r="I96" s="218">
        <f>IFERROR(VLOOKUP(H96,'LED Products List'!$B$8:$G$57,2,FALSE),0)</f>
        <v>0</v>
      </c>
      <c r="J96" s="218">
        <f>IFERROR(VLOOKUP(H96,'LED Products List'!$B$8:$G$57,3,FALSE),0)</f>
        <v>0</v>
      </c>
      <c r="K96" s="218">
        <f>IFERROR(VLOOKUP(H96,'LED Products List'!$B$8:$G$57,4,FALSE),0)</f>
        <v>0</v>
      </c>
      <c r="L96" s="248"/>
      <c r="M96" s="249"/>
      <c r="N96" s="250">
        <f t="shared" si="11"/>
        <v>0</v>
      </c>
      <c r="O96" s="251">
        <f t="shared" si="12"/>
        <v>0</v>
      </c>
      <c r="P96" s="179">
        <f t="shared" si="13"/>
        <v>0</v>
      </c>
      <c r="Q96" s="179">
        <f t="shared" si="14"/>
        <v>0</v>
      </c>
      <c r="R96" s="179">
        <f t="shared" si="15"/>
        <v>0</v>
      </c>
      <c r="S96" s="331"/>
      <c r="T96" s="480">
        <f t="shared" si="16"/>
        <v>0</v>
      </c>
      <c r="U96" s="448">
        <f t="shared" si="9"/>
        <v>0</v>
      </c>
      <c r="V96" s="449">
        <f>IF($D$8="Space By Space",$F96*$E96,IF($D96="Atrium &gt;40 ft in height",($F96*$E96)+0.04,IF($B96&lt;&gt;0,$E$8*'Project Information'!$L$9,0)))</f>
        <v>0</v>
      </c>
      <c r="W96" s="453">
        <f t="shared" si="17"/>
        <v>0</v>
      </c>
      <c r="X96" s="453">
        <f>IF(OR(C96="Refrig",AND($R$1="RWH",C96="Refrig"),AND($R$1="RWH",C96="Yes")),$W96*(1+#REF!),IF($C96="Yes",$W96*(1+$P$5),W96))</f>
        <v>0</v>
      </c>
      <c r="Y96" s="452">
        <f>IF(OR(C96="Refrig",AND($R$1="RWH",C96="Refrig"),AND($R$1="RWH",C96="Yes")),$V96*(1+#REF!),IF($C96="Yes",$V96*(1+$P$6),V96*(1+0)))</f>
        <v>0</v>
      </c>
      <c r="Z96" s="452">
        <f>IF(OR(C96="Refrig",AND($R$1="RWH",C96="Refrig"),AND($R$1="RWH",C96="Yes")),$W96*#REF!,IF(C96="Yes",$W96*$P$7,W96*0))</f>
        <v>0</v>
      </c>
    </row>
    <row r="97" spans="1:26" ht="63" customHeight="1" thickBot="1">
      <c r="A97" s="242">
        <v>88</v>
      </c>
      <c r="B97" s="243"/>
      <c r="C97" s="247"/>
      <c r="D97" s="279"/>
      <c r="E97" s="250">
        <f t="shared" si="10"/>
        <v>0</v>
      </c>
      <c r="F97" s="278">
        <f t="array" ref="F97">IFERROR(INDEX(CodeLPD,MATCH($D$8&amp;$D97,CodeMethod&amp;SpaceType,0), MATCH('Project Information'!$F$15,Table1[[#Headers],[2020 ECCCNYS (der. IECC 2018)]:[IECC 2015]],0)),0)</f>
        <v>0</v>
      </c>
      <c r="G97" s="328">
        <f>IF(AND('Project Information'!$C$15="Space By Space",'Interior Space'!$B97&gt;0),VLOOKUP('Interior Space'!$D97,Code!$B$34:$E$130,4,TRUE),IF(AND('Project Information'!$C$15="Whole Building",'Project Information'!$L$11=0),'Project Information'!$O$11,IF(AND('Project Information'!$C$15="Whole Building",'Project Information'!$L$11&lt;&gt;'Project Information'!$O$11),'Project Information'!$L$11,0)))</f>
        <v>0</v>
      </c>
      <c r="H97" s="248"/>
      <c r="I97" s="218">
        <f>IFERROR(VLOOKUP(H97,'LED Products List'!$B$8:$G$57,2,FALSE),0)</f>
        <v>0</v>
      </c>
      <c r="J97" s="218">
        <f>IFERROR(VLOOKUP(H97,'LED Products List'!$B$8:$G$57,3,FALSE),0)</f>
        <v>0</v>
      </c>
      <c r="K97" s="218">
        <f>IFERROR(VLOOKUP(H97,'LED Products List'!$B$8:$G$57,4,FALSE),0)</f>
        <v>0</v>
      </c>
      <c r="L97" s="248"/>
      <c r="M97" s="249"/>
      <c r="N97" s="250">
        <f t="shared" si="11"/>
        <v>0</v>
      </c>
      <c r="O97" s="251">
        <f t="shared" si="12"/>
        <v>0</v>
      </c>
      <c r="P97" s="179">
        <f t="shared" si="13"/>
        <v>0</v>
      </c>
      <c r="Q97" s="179">
        <f t="shared" si="14"/>
        <v>0</v>
      </c>
      <c r="R97" s="179">
        <f t="shared" si="15"/>
        <v>0</v>
      </c>
      <c r="S97" s="331"/>
      <c r="T97" s="480">
        <f t="shared" si="16"/>
        <v>0</v>
      </c>
      <c r="U97" s="448">
        <f t="shared" si="9"/>
        <v>0</v>
      </c>
      <c r="V97" s="449">
        <f>IF($D$8="Space By Space",$F97*$E97,IF($D97="Atrium &gt;40 ft in height",($F97*$E97)+0.04,IF($B97&lt;&gt;0,$E$8*'Project Information'!$L$9,0)))</f>
        <v>0</v>
      </c>
      <c r="W97" s="453">
        <f t="shared" si="17"/>
        <v>0</v>
      </c>
      <c r="X97" s="453">
        <f>IF(OR(C97="Refrig",AND($R$1="RWH",C97="Refrig"),AND($R$1="RWH",C97="Yes")),$W97*(1+#REF!),IF($C97="Yes",$W97*(1+$P$5),W97))</f>
        <v>0</v>
      </c>
      <c r="Y97" s="452">
        <f>IF(OR(C97="Refrig",AND($R$1="RWH",C97="Refrig"),AND($R$1="RWH",C97="Yes")),$V97*(1+#REF!),IF($C97="Yes",$V97*(1+$P$6),V97*(1+0)))</f>
        <v>0</v>
      </c>
      <c r="Z97" s="452">
        <f>IF(OR(C97="Refrig",AND($R$1="RWH",C97="Refrig"),AND($R$1="RWH",C97="Yes")),$W97*#REF!,IF(C97="Yes",$W97*$P$7,W97*0))</f>
        <v>0</v>
      </c>
    </row>
    <row r="98" spans="1:26" ht="63" customHeight="1" thickBot="1">
      <c r="A98" s="242">
        <v>89</v>
      </c>
      <c r="B98" s="243"/>
      <c r="C98" s="247"/>
      <c r="D98" s="279"/>
      <c r="E98" s="250">
        <f t="shared" si="10"/>
        <v>0</v>
      </c>
      <c r="F98" s="278">
        <f t="array" ref="F98">IFERROR(INDEX(CodeLPD,MATCH($D$8&amp;$D98,CodeMethod&amp;SpaceType,0), MATCH('Project Information'!$F$15,Table1[[#Headers],[2020 ECCCNYS (der. IECC 2018)]:[IECC 2015]],0)),0)</f>
        <v>0</v>
      </c>
      <c r="G98" s="328">
        <f>IF(AND('Project Information'!$C$15="Space By Space",'Interior Space'!$B98&gt;0),VLOOKUP('Interior Space'!$D98,Code!$B$34:$E$130,4,TRUE),IF(AND('Project Information'!$C$15="Whole Building",'Project Information'!$L$11=0),'Project Information'!$O$11,IF(AND('Project Information'!$C$15="Whole Building",'Project Information'!$L$11&lt;&gt;'Project Information'!$O$11),'Project Information'!$L$11,0)))</f>
        <v>0</v>
      </c>
      <c r="H98" s="248"/>
      <c r="I98" s="218">
        <f>IFERROR(VLOOKUP(H98,'LED Products List'!$B$8:$G$57,2,FALSE),0)</f>
        <v>0</v>
      </c>
      <c r="J98" s="218">
        <f>IFERROR(VLOOKUP(H98,'LED Products List'!$B$8:$G$57,3,FALSE),0)</f>
        <v>0</v>
      </c>
      <c r="K98" s="218">
        <f>IFERROR(VLOOKUP(H98,'LED Products List'!$B$8:$G$57,4,FALSE),0)</f>
        <v>0</v>
      </c>
      <c r="L98" s="248"/>
      <c r="M98" s="249"/>
      <c r="N98" s="250">
        <f t="shared" si="11"/>
        <v>0</v>
      </c>
      <c r="O98" s="251">
        <f t="shared" si="12"/>
        <v>0</v>
      </c>
      <c r="P98" s="179">
        <f t="shared" si="13"/>
        <v>0</v>
      </c>
      <c r="Q98" s="179">
        <f t="shared" si="14"/>
        <v>0</v>
      </c>
      <c r="R98" s="179">
        <f t="shared" si="15"/>
        <v>0</v>
      </c>
      <c r="S98" s="331"/>
      <c r="T98" s="480">
        <f t="shared" si="16"/>
        <v>0</v>
      </c>
      <c r="U98" s="448">
        <f t="shared" si="9"/>
        <v>0</v>
      </c>
      <c r="V98" s="449">
        <f>IF($D$8="Space By Space",$F98*$E98,IF($D98="Atrium &gt;40 ft in height",($F98*$E98)+0.04,IF($B98&lt;&gt;0,$E$8*'Project Information'!$L$9,0)))</f>
        <v>0</v>
      </c>
      <c r="W98" s="453">
        <f t="shared" si="17"/>
        <v>0</v>
      </c>
      <c r="X98" s="453">
        <f>IF(OR(C98="Refrig",AND($R$1="RWH",C98="Refrig"),AND($R$1="RWH",C98="Yes")),$W98*(1+#REF!),IF($C98="Yes",$W98*(1+$P$5),W98))</f>
        <v>0</v>
      </c>
      <c r="Y98" s="452">
        <f>IF(OR(C98="Refrig",AND($R$1="RWH",C98="Refrig"),AND($R$1="RWH",C98="Yes")),$V98*(1+#REF!),IF($C98="Yes",$V98*(1+$P$6),V98*(1+0)))</f>
        <v>0</v>
      </c>
      <c r="Z98" s="452">
        <f>IF(OR(C98="Refrig",AND($R$1="RWH",C98="Refrig"),AND($R$1="RWH",C98="Yes")),$W98*#REF!,IF(C98="Yes",$W98*$P$7,W98*0))</f>
        <v>0</v>
      </c>
    </row>
    <row r="99" spans="1:26" ht="63" customHeight="1" thickBot="1">
      <c r="A99" s="242">
        <v>90</v>
      </c>
      <c r="B99" s="243"/>
      <c r="C99" s="247"/>
      <c r="D99" s="279"/>
      <c r="E99" s="250">
        <f t="shared" si="10"/>
        <v>0</v>
      </c>
      <c r="F99" s="278">
        <f t="array" ref="F99">IFERROR(INDEX(CodeLPD,MATCH($D$8&amp;$D99,CodeMethod&amp;SpaceType,0), MATCH('Project Information'!$F$15,Table1[[#Headers],[2020 ECCCNYS (der. IECC 2018)]:[IECC 2015]],0)),0)</f>
        <v>0</v>
      </c>
      <c r="G99" s="328">
        <f>IF(AND('Project Information'!$C$15="Space By Space",'Interior Space'!$B99&gt;0),VLOOKUP('Interior Space'!$D99,Code!$B$34:$E$130,4,TRUE),IF(AND('Project Information'!$C$15="Whole Building",'Project Information'!$L$11=0),'Project Information'!$O$11,IF(AND('Project Information'!$C$15="Whole Building",'Project Information'!$L$11&lt;&gt;'Project Information'!$O$11),'Project Information'!$L$11,0)))</f>
        <v>0</v>
      </c>
      <c r="H99" s="248"/>
      <c r="I99" s="218">
        <f>IFERROR(VLOOKUP(H99,'LED Products List'!$B$8:$G$57,2,FALSE),0)</f>
        <v>0</v>
      </c>
      <c r="J99" s="218">
        <f>IFERROR(VLOOKUP(H99,'LED Products List'!$B$8:$G$57,3,FALSE),0)</f>
        <v>0</v>
      </c>
      <c r="K99" s="218">
        <f>IFERROR(VLOOKUP(H99,'LED Products List'!$B$8:$G$57,4,FALSE),0)</f>
        <v>0</v>
      </c>
      <c r="L99" s="248"/>
      <c r="M99" s="249"/>
      <c r="N99" s="250">
        <f t="shared" si="11"/>
        <v>0</v>
      </c>
      <c r="O99" s="251">
        <f t="shared" si="12"/>
        <v>0</v>
      </c>
      <c r="P99" s="179">
        <f t="shared" si="13"/>
        <v>0</v>
      </c>
      <c r="Q99" s="179">
        <f t="shared" si="14"/>
        <v>0</v>
      </c>
      <c r="R99" s="179">
        <f t="shared" si="15"/>
        <v>0</v>
      </c>
      <c r="S99" s="331"/>
      <c r="T99" s="480">
        <f t="shared" si="16"/>
        <v>0</v>
      </c>
      <c r="U99" s="448">
        <f t="shared" si="9"/>
        <v>0</v>
      </c>
      <c r="V99" s="449">
        <f>IF($D$8="Space By Space",$F99*$E99,IF($D99="Atrium &gt;40 ft in height",($F99*$E99)+0.04,IF($B99&lt;&gt;0,$E$8*'Project Information'!$L$9,0)))</f>
        <v>0</v>
      </c>
      <c r="W99" s="453">
        <f t="shared" si="17"/>
        <v>0</v>
      </c>
      <c r="X99" s="453">
        <f>IF(OR(C99="Refrig",AND($R$1="RWH",C99="Refrig"),AND($R$1="RWH",C99="Yes")),$W99*(1+#REF!),IF($C99="Yes",$W99*(1+$P$5),W99))</f>
        <v>0</v>
      </c>
      <c r="Y99" s="452">
        <f>IF(OR(C99="Refrig",AND($R$1="RWH",C99="Refrig"),AND($R$1="RWH",C99="Yes")),$V99*(1+#REF!),IF($C99="Yes",$V99*(1+$P$6),V99*(1+0)))</f>
        <v>0</v>
      </c>
      <c r="Z99" s="452">
        <f>IF(OR(C99="Refrig",AND($R$1="RWH",C99="Refrig"),AND($R$1="RWH",C99="Yes")),$W99*#REF!,IF(C99="Yes",$W99*$P$7,W99*0))</f>
        <v>0</v>
      </c>
    </row>
    <row r="100" spans="1:26" ht="63" customHeight="1" thickBot="1">
      <c r="A100" s="242">
        <v>91</v>
      </c>
      <c r="B100" s="243"/>
      <c r="C100" s="247"/>
      <c r="D100" s="279"/>
      <c r="E100" s="250">
        <f t="shared" si="10"/>
        <v>0</v>
      </c>
      <c r="F100" s="278">
        <f t="array" ref="F100">IFERROR(INDEX(CodeLPD,MATCH($D$8&amp;$D100,CodeMethod&amp;SpaceType,0), MATCH('Project Information'!$F$15,Table1[[#Headers],[2020 ECCCNYS (der. IECC 2018)]:[IECC 2015]],0)),0)</f>
        <v>0</v>
      </c>
      <c r="G100" s="328">
        <f>IF(AND('Project Information'!$C$15="Space By Space",'Interior Space'!$B100&gt;0),VLOOKUP('Interior Space'!$D100,Code!$B$34:$E$130,4,TRUE),IF(AND('Project Information'!$C$15="Whole Building",'Project Information'!$L$11=0),'Project Information'!$O$11,IF(AND('Project Information'!$C$15="Whole Building",'Project Information'!$L$11&lt;&gt;'Project Information'!$O$11),'Project Information'!$L$11,0)))</f>
        <v>0</v>
      </c>
      <c r="H100" s="248"/>
      <c r="I100" s="218">
        <f>IFERROR(VLOOKUP(H100,'LED Products List'!$B$8:$G$57,2,FALSE),0)</f>
        <v>0</v>
      </c>
      <c r="J100" s="218">
        <f>IFERROR(VLOOKUP(H100,'LED Products List'!$B$8:$G$57,3,FALSE),0)</f>
        <v>0</v>
      </c>
      <c r="K100" s="218">
        <f>IFERROR(VLOOKUP(H100,'LED Products List'!$B$8:$G$57,4,FALSE),0)</f>
        <v>0</v>
      </c>
      <c r="L100" s="248"/>
      <c r="M100" s="249"/>
      <c r="N100" s="250">
        <f t="shared" si="11"/>
        <v>0</v>
      </c>
      <c r="O100" s="251">
        <f t="shared" si="12"/>
        <v>0</v>
      </c>
      <c r="P100" s="179">
        <f t="shared" si="13"/>
        <v>0</v>
      </c>
      <c r="Q100" s="179">
        <f t="shared" si="14"/>
        <v>0</v>
      </c>
      <c r="R100" s="179">
        <f t="shared" si="15"/>
        <v>0</v>
      </c>
      <c r="S100" s="331"/>
      <c r="T100" s="480">
        <f t="shared" si="16"/>
        <v>0</v>
      </c>
      <c r="U100" s="448">
        <f t="shared" si="9"/>
        <v>0</v>
      </c>
      <c r="V100" s="449">
        <f>IF($D$8="Space By Space",$F100*$E100,IF($D100="Atrium &gt;40 ft in height",($F100*$E100)+0.04,IF($B100&lt;&gt;0,$E$8*'Project Information'!$L$9,0)))</f>
        <v>0</v>
      </c>
      <c r="W100" s="453">
        <f t="shared" si="17"/>
        <v>0</v>
      </c>
      <c r="X100" s="453">
        <f>IF(OR(C100="Refrig",AND($R$1="RWH",C100="Refrig"),AND($R$1="RWH",C100="Yes")),$W100*(1+#REF!),IF($C100="Yes",$W100*(1+$P$5),W100))</f>
        <v>0</v>
      </c>
      <c r="Y100" s="452">
        <f>IF(OR(C100="Refrig",AND($R$1="RWH",C100="Refrig"),AND($R$1="RWH",C100="Yes")),$V100*(1+#REF!),IF($C100="Yes",$V100*(1+$P$6),V100*(1+0)))</f>
        <v>0</v>
      </c>
      <c r="Z100" s="452">
        <f>IF(OR(C100="Refrig",AND($R$1="RWH",C100="Refrig"),AND($R$1="RWH",C100="Yes")),$W100*#REF!,IF(C100="Yes",$W100*$P$7,W100*0))</f>
        <v>0</v>
      </c>
    </row>
    <row r="101" spans="1:26" ht="63" customHeight="1" thickBot="1">
      <c r="A101" s="242">
        <v>92</v>
      </c>
      <c r="B101" s="243"/>
      <c r="C101" s="247"/>
      <c r="D101" s="279"/>
      <c r="E101" s="250">
        <f t="shared" si="10"/>
        <v>0</v>
      </c>
      <c r="F101" s="278">
        <f t="array" ref="F101">IFERROR(INDEX(CodeLPD,MATCH($D$8&amp;$D101,CodeMethod&amp;SpaceType,0), MATCH('Project Information'!$F$15,Table1[[#Headers],[2020 ECCCNYS (der. IECC 2018)]:[IECC 2015]],0)),0)</f>
        <v>0</v>
      </c>
      <c r="G101" s="328">
        <f>IF(AND('Project Information'!$C$15="Space By Space",'Interior Space'!$B101&gt;0),VLOOKUP('Interior Space'!$D101,Code!$B$34:$E$130,4,TRUE),IF(AND('Project Information'!$C$15="Whole Building",'Project Information'!$L$11=0),'Project Information'!$O$11,IF(AND('Project Information'!$C$15="Whole Building",'Project Information'!$L$11&lt;&gt;'Project Information'!$O$11),'Project Information'!$L$11,0)))</f>
        <v>0</v>
      </c>
      <c r="H101" s="248"/>
      <c r="I101" s="218">
        <f>IFERROR(VLOOKUP(H101,'LED Products List'!$B$8:$G$57,2,FALSE),0)</f>
        <v>0</v>
      </c>
      <c r="J101" s="218">
        <f>IFERROR(VLOOKUP(H101,'LED Products List'!$B$8:$G$57,3,FALSE),0)</f>
        <v>0</v>
      </c>
      <c r="K101" s="218">
        <f>IFERROR(VLOOKUP(H101,'LED Products List'!$B$8:$G$57,4,FALSE),0)</f>
        <v>0</v>
      </c>
      <c r="L101" s="248"/>
      <c r="M101" s="249"/>
      <c r="N101" s="250">
        <f t="shared" si="11"/>
        <v>0</v>
      </c>
      <c r="O101" s="251">
        <f t="shared" si="12"/>
        <v>0</v>
      </c>
      <c r="P101" s="179">
        <f t="shared" si="13"/>
        <v>0</v>
      </c>
      <c r="Q101" s="179">
        <f t="shared" si="14"/>
        <v>0</v>
      </c>
      <c r="R101" s="179">
        <f t="shared" si="15"/>
        <v>0</v>
      </c>
      <c r="S101" s="331"/>
      <c r="T101" s="480">
        <f t="shared" si="16"/>
        <v>0</v>
      </c>
      <c r="U101" s="448">
        <f t="shared" si="9"/>
        <v>0</v>
      </c>
      <c r="V101" s="449">
        <f>IF($D$8="Space By Space",$F101*$E101,IF($D101="Atrium &gt;40 ft in height",($F101*$E101)+0.04,IF($B101&lt;&gt;0,$E$8*'Project Information'!$L$9,0)))</f>
        <v>0</v>
      </c>
      <c r="W101" s="453">
        <f t="shared" si="17"/>
        <v>0</v>
      </c>
      <c r="X101" s="453">
        <f>IF(OR(C101="Refrig",AND($R$1="RWH",C101="Refrig"),AND($R$1="RWH",C101="Yes")),$W101*(1+#REF!),IF($C101="Yes",$W101*(1+$P$5),W101))</f>
        <v>0</v>
      </c>
      <c r="Y101" s="452">
        <f>IF(OR(C101="Refrig",AND($R$1="RWH",C101="Refrig"),AND($R$1="RWH",C101="Yes")),$V101*(1+#REF!),IF($C101="Yes",$V101*(1+$P$6),V101*(1+0)))</f>
        <v>0</v>
      </c>
      <c r="Z101" s="452">
        <f>IF(OR(C101="Refrig",AND($R$1="RWH",C101="Refrig"),AND($R$1="RWH",C101="Yes")),$W101*#REF!,IF(C101="Yes",$W101*$P$7,W101*0))</f>
        <v>0</v>
      </c>
    </row>
    <row r="102" spans="1:26" ht="63" customHeight="1" thickBot="1">
      <c r="A102" s="242">
        <v>93</v>
      </c>
      <c r="B102" s="243"/>
      <c r="C102" s="247"/>
      <c r="D102" s="279"/>
      <c r="E102" s="250">
        <f t="shared" si="10"/>
        <v>0</v>
      </c>
      <c r="F102" s="278">
        <f t="array" ref="F102">IFERROR(INDEX(CodeLPD,MATCH($D$8&amp;$D102,CodeMethod&amp;SpaceType,0), MATCH('Project Information'!$F$15,Table1[[#Headers],[2020 ECCCNYS (der. IECC 2018)]:[IECC 2015]],0)),0)</f>
        <v>0</v>
      </c>
      <c r="G102" s="328">
        <f>IF(AND('Project Information'!$C$15="Space By Space",'Interior Space'!$B102&gt;0),VLOOKUP('Interior Space'!$D102,Code!$B$34:$E$130,4,TRUE),IF(AND('Project Information'!$C$15="Whole Building",'Project Information'!$L$11=0),'Project Information'!$O$11,IF(AND('Project Information'!$C$15="Whole Building",'Project Information'!$L$11&lt;&gt;'Project Information'!$O$11),'Project Information'!$L$11,0)))</f>
        <v>0</v>
      </c>
      <c r="H102" s="248"/>
      <c r="I102" s="218">
        <f>IFERROR(VLOOKUP(H102,'LED Products List'!$B$8:$G$57,2,FALSE),0)</f>
        <v>0</v>
      </c>
      <c r="J102" s="218">
        <f>IFERROR(VLOOKUP(H102,'LED Products List'!$B$8:$G$57,3,FALSE),0)</f>
        <v>0</v>
      </c>
      <c r="K102" s="218">
        <f>IFERROR(VLOOKUP(H102,'LED Products List'!$B$8:$G$57,4,FALSE),0)</f>
        <v>0</v>
      </c>
      <c r="L102" s="248"/>
      <c r="M102" s="249"/>
      <c r="N102" s="250">
        <f t="shared" si="11"/>
        <v>0</v>
      </c>
      <c r="O102" s="251">
        <f t="shared" si="12"/>
        <v>0</v>
      </c>
      <c r="P102" s="179">
        <f t="shared" si="13"/>
        <v>0</v>
      </c>
      <c r="Q102" s="179">
        <f t="shared" si="14"/>
        <v>0</v>
      </c>
      <c r="R102" s="179">
        <f t="shared" si="15"/>
        <v>0</v>
      </c>
      <c r="S102" s="331"/>
      <c r="T102" s="480">
        <f t="shared" si="16"/>
        <v>0</v>
      </c>
      <c r="U102" s="448">
        <f t="shared" si="9"/>
        <v>0</v>
      </c>
      <c r="V102" s="449">
        <f>IF($D$8="Space By Space",$F102*$E102,IF($D102="Atrium &gt;40 ft in height",($F102*$E102)+0.04,IF($B102&lt;&gt;0,$E$8*'Project Information'!$L$9,0)))</f>
        <v>0</v>
      </c>
      <c r="W102" s="453">
        <f t="shared" si="17"/>
        <v>0</v>
      </c>
      <c r="X102" s="453">
        <f>IF(OR(C102="Refrig",AND($R$1="RWH",C102="Refrig"),AND($R$1="RWH",C102="Yes")),$W102*(1+#REF!),IF($C102="Yes",$W102*(1+$P$5),W102))</f>
        <v>0</v>
      </c>
      <c r="Y102" s="452">
        <f>IF(OR(C102="Refrig",AND($R$1="RWH",C102="Refrig"),AND($R$1="RWH",C102="Yes")),$V102*(1+#REF!),IF($C102="Yes",$V102*(1+$P$6),V102*(1+0)))</f>
        <v>0</v>
      </c>
      <c r="Z102" s="452">
        <f>IF(OR(C102="Refrig",AND($R$1="RWH",C102="Refrig"),AND($R$1="RWH",C102="Yes")),$W102*#REF!,IF(C102="Yes",$W102*$P$7,W102*0))</f>
        <v>0</v>
      </c>
    </row>
    <row r="103" spans="1:26" ht="63" customHeight="1" thickBot="1">
      <c r="A103" s="242">
        <v>94</v>
      </c>
      <c r="B103" s="243"/>
      <c r="C103" s="247"/>
      <c r="D103" s="279"/>
      <c r="E103" s="250">
        <f t="shared" si="10"/>
        <v>0</v>
      </c>
      <c r="F103" s="278">
        <f t="array" ref="F103">IFERROR(INDEX(CodeLPD,MATCH($D$8&amp;$D103,CodeMethod&amp;SpaceType,0), MATCH('Project Information'!$F$15,Table1[[#Headers],[2020 ECCCNYS (der. IECC 2018)]:[IECC 2015]],0)),0)</f>
        <v>0</v>
      </c>
      <c r="G103" s="328">
        <f>IF(AND('Project Information'!$C$15="Space By Space",'Interior Space'!$B103&gt;0),VLOOKUP('Interior Space'!$D103,Code!$B$34:$E$130,4,TRUE),IF(AND('Project Information'!$C$15="Whole Building",'Project Information'!$L$11=0),'Project Information'!$O$11,IF(AND('Project Information'!$C$15="Whole Building",'Project Information'!$L$11&lt;&gt;'Project Information'!$O$11),'Project Information'!$L$11,0)))</f>
        <v>0</v>
      </c>
      <c r="H103" s="248"/>
      <c r="I103" s="218">
        <f>IFERROR(VLOOKUP(H103,'LED Products List'!$B$8:$G$57,2,FALSE),0)</f>
        <v>0</v>
      </c>
      <c r="J103" s="218">
        <f>IFERROR(VLOOKUP(H103,'LED Products List'!$B$8:$G$57,3,FALSE),0)</f>
        <v>0</v>
      </c>
      <c r="K103" s="218">
        <f>IFERROR(VLOOKUP(H103,'LED Products List'!$B$8:$G$57,4,FALSE),0)</f>
        <v>0</v>
      </c>
      <c r="L103" s="248"/>
      <c r="M103" s="249"/>
      <c r="N103" s="250">
        <f t="shared" si="11"/>
        <v>0</v>
      </c>
      <c r="O103" s="251">
        <f t="shared" si="12"/>
        <v>0</v>
      </c>
      <c r="P103" s="179">
        <f t="shared" si="13"/>
        <v>0</v>
      </c>
      <c r="Q103" s="179">
        <f t="shared" si="14"/>
        <v>0</v>
      </c>
      <c r="R103" s="179">
        <f t="shared" si="15"/>
        <v>0</v>
      </c>
      <c r="S103" s="331"/>
      <c r="T103" s="480">
        <f t="shared" si="16"/>
        <v>0</v>
      </c>
      <c r="U103" s="448">
        <f t="shared" si="9"/>
        <v>0</v>
      </c>
      <c r="V103" s="449">
        <f>IF($D$8="Space By Space",$F103*$E103,IF($D103="Atrium &gt;40 ft in height",($F103*$E103)+0.04,IF($B103&lt;&gt;0,$E$8*'Project Information'!$L$9,0)))</f>
        <v>0</v>
      </c>
      <c r="W103" s="453">
        <f t="shared" si="17"/>
        <v>0</v>
      </c>
      <c r="X103" s="453">
        <f>IF(OR(C103="Refrig",AND($R$1="RWH",C103="Refrig"),AND($R$1="RWH",C103="Yes")),$W103*(1+#REF!),IF($C103="Yes",$W103*(1+$P$5),W103))</f>
        <v>0</v>
      </c>
      <c r="Y103" s="452">
        <f>IF(OR(C103="Refrig",AND($R$1="RWH",C103="Refrig"),AND($R$1="RWH",C103="Yes")),$V103*(1+#REF!),IF($C103="Yes",$V103*(1+$P$6),V103*(1+0)))</f>
        <v>0</v>
      </c>
      <c r="Z103" s="452">
        <f>IF(OR(C103="Refrig",AND($R$1="RWH",C103="Refrig"),AND($R$1="RWH",C103="Yes")),$W103*#REF!,IF(C103="Yes",$W103*$P$7,W103*0))</f>
        <v>0</v>
      </c>
    </row>
    <row r="104" spans="1:26" ht="63" customHeight="1" thickBot="1">
      <c r="A104" s="242">
        <v>95</v>
      </c>
      <c r="B104" s="243"/>
      <c r="C104" s="247"/>
      <c r="D104" s="279"/>
      <c r="E104" s="250">
        <f t="shared" si="10"/>
        <v>0</v>
      </c>
      <c r="F104" s="278">
        <f t="array" ref="F104">IFERROR(INDEX(CodeLPD,MATCH($D$8&amp;$D104,CodeMethod&amp;SpaceType,0), MATCH('Project Information'!$F$15,Table1[[#Headers],[2020 ECCCNYS (der. IECC 2018)]:[IECC 2015]],0)),0)</f>
        <v>0</v>
      </c>
      <c r="G104" s="328">
        <f>IF(AND('Project Information'!$C$15="Space By Space",'Interior Space'!$B104&gt;0),VLOOKUP('Interior Space'!$D104,Code!$B$34:$E$130,4,TRUE),IF(AND('Project Information'!$C$15="Whole Building",'Project Information'!$L$11=0),'Project Information'!$O$11,IF(AND('Project Information'!$C$15="Whole Building",'Project Information'!$L$11&lt;&gt;'Project Information'!$O$11),'Project Information'!$L$11,0)))</f>
        <v>0</v>
      </c>
      <c r="H104" s="248"/>
      <c r="I104" s="218">
        <f>IFERROR(VLOOKUP(H104,'LED Products List'!$B$8:$G$57,2,FALSE),0)</f>
        <v>0</v>
      </c>
      <c r="J104" s="218">
        <f>IFERROR(VLOOKUP(H104,'LED Products List'!$B$8:$G$57,3,FALSE),0)</f>
        <v>0</v>
      </c>
      <c r="K104" s="218">
        <f>IFERROR(VLOOKUP(H104,'LED Products List'!$B$8:$G$57,4,FALSE),0)</f>
        <v>0</v>
      </c>
      <c r="L104" s="248"/>
      <c r="M104" s="249"/>
      <c r="N104" s="250">
        <f t="shared" si="11"/>
        <v>0</v>
      </c>
      <c r="O104" s="251">
        <f t="shared" si="12"/>
        <v>0</v>
      </c>
      <c r="P104" s="179">
        <f t="shared" si="13"/>
        <v>0</v>
      </c>
      <c r="Q104" s="179">
        <f t="shared" si="14"/>
        <v>0</v>
      </c>
      <c r="R104" s="179">
        <f t="shared" si="15"/>
        <v>0</v>
      </c>
      <c r="S104" s="331"/>
      <c r="T104" s="480">
        <f t="shared" si="16"/>
        <v>0</v>
      </c>
      <c r="U104" s="448">
        <f t="shared" si="9"/>
        <v>0</v>
      </c>
      <c r="V104" s="449">
        <f>IF($D$8="Space By Space",$F104*$E104,IF($D104="Atrium &gt;40 ft in height",($F104*$E104)+0.04,IF($B104&lt;&gt;0,$E$8*'Project Information'!$L$9,0)))</f>
        <v>0</v>
      </c>
      <c r="W104" s="453">
        <f t="shared" si="17"/>
        <v>0</v>
      </c>
      <c r="X104" s="453">
        <f>IF(OR(C104="Refrig",AND($R$1="RWH",C104="Refrig"),AND($R$1="RWH",C104="Yes")),$W104*(1+#REF!),IF($C104="Yes",$W104*(1+$P$5),W104))</f>
        <v>0</v>
      </c>
      <c r="Y104" s="452">
        <f>IF(OR(C104="Refrig",AND($R$1="RWH",C104="Refrig"),AND($R$1="RWH",C104="Yes")),$V104*(1+#REF!),IF($C104="Yes",$V104*(1+$P$6),V104*(1+0)))</f>
        <v>0</v>
      </c>
      <c r="Z104" s="452">
        <f>IF(OR(C104="Refrig",AND($R$1="RWH",C104="Refrig"),AND($R$1="RWH",C104="Yes")),$W104*#REF!,IF(C104="Yes",$W104*$P$7,W104*0))</f>
        <v>0</v>
      </c>
    </row>
    <row r="105" spans="1:26" ht="63" customHeight="1" thickBot="1">
      <c r="A105" s="242">
        <v>96</v>
      </c>
      <c r="B105" s="243"/>
      <c r="C105" s="247"/>
      <c r="D105" s="279"/>
      <c r="E105" s="250">
        <f t="shared" si="10"/>
        <v>0</v>
      </c>
      <c r="F105" s="278">
        <f t="array" ref="F105">IFERROR(INDEX(CodeLPD,MATCH($D$8&amp;$D105,CodeMethod&amp;SpaceType,0), MATCH('Project Information'!$F$15,Table1[[#Headers],[2020 ECCCNYS (der. IECC 2018)]:[IECC 2015]],0)),0)</f>
        <v>0</v>
      </c>
      <c r="G105" s="328">
        <f>IF(AND('Project Information'!$C$15="Space By Space",'Interior Space'!$B105&gt;0),VLOOKUP('Interior Space'!$D105,Code!$B$34:$E$130,4,TRUE),IF(AND('Project Information'!$C$15="Whole Building",'Project Information'!$L$11=0),'Project Information'!$O$11,IF(AND('Project Information'!$C$15="Whole Building",'Project Information'!$L$11&lt;&gt;'Project Information'!$O$11),'Project Information'!$L$11,0)))</f>
        <v>0</v>
      </c>
      <c r="H105" s="248"/>
      <c r="I105" s="218">
        <f>IFERROR(VLOOKUP(H105,'LED Products List'!$B$8:$G$57,2,FALSE),0)</f>
        <v>0</v>
      </c>
      <c r="J105" s="218">
        <f>IFERROR(VLOOKUP(H105,'LED Products List'!$B$8:$G$57,3,FALSE),0)</f>
        <v>0</v>
      </c>
      <c r="K105" s="218">
        <f>IFERROR(VLOOKUP(H105,'LED Products List'!$B$8:$G$57,4,FALSE),0)</f>
        <v>0</v>
      </c>
      <c r="L105" s="248"/>
      <c r="M105" s="249"/>
      <c r="N105" s="250">
        <f t="shared" si="11"/>
        <v>0</v>
      </c>
      <c r="O105" s="251">
        <f t="shared" si="12"/>
        <v>0</v>
      </c>
      <c r="P105" s="179">
        <f t="shared" si="13"/>
        <v>0</v>
      </c>
      <c r="Q105" s="179">
        <f t="shared" si="14"/>
        <v>0</v>
      </c>
      <c r="R105" s="179">
        <f t="shared" si="15"/>
        <v>0</v>
      </c>
      <c r="S105" s="331"/>
      <c r="T105" s="480">
        <f t="shared" si="16"/>
        <v>0</v>
      </c>
      <c r="U105" s="448">
        <f t="shared" si="9"/>
        <v>0</v>
      </c>
      <c r="V105" s="449">
        <f>IF($D$8="Space By Space",$F105*$E105,IF($D105="Atrium &gt;40 ft in height",($F105*$E105)+0.04,IF($B105&lt;&gt;0,$E$8*'Project Information'!$L$9,0)))</f>
        <v>0</v>
      </c>
      <c r="W105" s="453">
        <f t="shared" si="17"/>
        <v>0</v>
      </c>
      <c r="X105" s="453">
        <f>IF(OR(C105="Refrig",AND($R$1="RWH",C105="Refrig"),AND($R$1="RWH",C105="Yes")),$W105*(1+#REF!),IF($C105="Yes",$W105*(1+$P$5),W105))</f>
        <v>0</v>
      </c>
      <c r="Y105" s="452">
        <f>IF(OR(C105="Refrig",AND($R$1="RWH",C105="Refrig"),AND($R$1="RWH",C105="Yes")),$V105*(1+#REF!),IF($C105="Yes",$V105*(1+$P$6),V105*(1+0)))</f>
        <v>0</v>
      </c>
      <c r="Z105" s="452">
        <f>IF(OR(C105="Refrig",AND($R$1="RWH",C105="Refrig"),AND($R$1="RWH",C105="Yes")),$W105*#REF!,IF(C105="Yes",$W105*$P$7,W105*0))</f>
        <v>0</v>
      </c>
    </row>
    <row r="106" spans="1:26" ht="63" customHeight="1" thickBot="1">
      <c r="A106" s="242">
        <v>97</v>
      </c>
      <c r="B106" s="243"/>
      <c r="C106" s="247"/>
      <c r="D106" s="279"/>
      <c r="E106" s="250">
        <f t="shared" si="10"/>
        <v>0</v>
      </c>
      <c r="F106" s="278">
        <f t="array" ref="F106">IFERROR(INDEX(CodeLPD,MATCH($D$8&amp;$D106,CodeMethod&amp;SpaceType,0), MATCH('Project Information'!$F$15,Table1[[#Headers],[2020 ECCCNYS (der. IECC 2018)]:[IECC 2015]],0)),0)</f>
        <v>0</v>
      </c>
      <c r="G106" s="328">
        <f>IF(AND('Project Information'!$C$15="Space By Space",'Interior Space'!$B106&gt;0),VLOOKUP('Interior Space'!$D106,Code!$B$34:$E$130,4,TRUE),IF(AND('Project Information'!$C$15="Whole Building",'Project Information'!$L$11=0),'Project Information'!$O$11,IF(AND('Project Information'!$C$15="Whole Building",'Project Information'!$L$11&lt;&gt;'Project Information'!$O$11),'Project Information'!$L$11,0)))</f>
        <v>0</v>
      </c>
      <c r="H106" s="248"/>
      <c r="I106" s="218">
        <f>IFERROR(VLOOKUP(H106,'LED Products List'!$B$8:$G$57,2,FALSE),0)</f>
        <v>0</v>
      </c>
      <c r="J106" s="218">
        <f>IFERROR(VLOOKUP(H106,'LED Products List'!$B$8:$G$57,3,FALSE),0)</f>
        <v>0</v>
      </c>
      <c r="K106" s="218">
        <f>IFERROR(VLOOKUP(H106,'LED Products List'!$B$8:$G$57,4,FALSE),0)</f>
        <v>0</v>
      </c>
      <c r="L106" s="248"/>
      <c r="M106" s="249"/>
      <c r="N106" s="250">
        <f t="shared" si="11"/>
        <v>0</v>
      </c>
      <c r="O106" s="251">
        <f t="shared" si="12"/>
        <v>0</v>
      </c>
      <c r="P106" s="179">
        <f t="shared" si="13"/>
        <v>0</v>
      </c>
      <c r="Q106" s="179">
        <f t="shared" si="14"/>
        <v>0</v>
      </c>
      <c r="R106" s="179">
        <f t="shared" si="15"/>
        <v>0</v>
      </c>
      <c r="S106" s="331"/>
      <c r="T106" s="480">
        <f t="shared" si="16"/>
        <v>0</v>
      </c>
      <c r="U106" s="448">
        <f t="shared" si="9"/>
        <v>0</v>
      </c>
      <c r="V106" s="449">
        <f>IF($D$8="Space By Space",$F106*$E106,IF($D106="Atrium &gt;40 ft in height",($F106*$E106)+0.04,IF($B106&lt;&gt;0,$E$8*'Project Information'!$L$9,0)))</f>
        <v>0</v>
      </c>
      <c r="W106" s="453">
        <f t="shared" si="17"/>
        <v>0</v>
      </c>
      <c r="X106" s="453">
        <f>IF(OR(C106="Refrig",AND($R$1="RWH",C106="Refrig"),AND($R$1="RWH",C106="Yes")),$W106*(1+#REF!),IF($C106="Yes",$W106*(1+$P$5),W106))</f>
        <v>0</v>
      </c>
      <c r="Y106" s="452">
        <f>IF(OR(C106="Refrig",AND($R$1="RWH",C106="Refrig"),AND($R$1="RWH",C106="Yes")),$V106*(1+#REF!),IF($C106="Yes",$V106*(1+$P$6),V106*(1+0)))</f>
        <v>0</v>
      </c>
      <c r="Z106" s="452">
        <f>IF(OR(C106="Refrig",AND($R$1="RWH",C106="Refrig"),AND($R$1="RWH",C106="Yes")),$W106*#REF!,IF(C106="Yes",$W106*$P$7,W106*0))</f>
        <v>0</v>
      </c>
    </row>
    <row r="107" spans="1:26" ht="63" customHeight="1" thickBot="1">
      <c r="A107" s="242">
        <v>98</v>
      </c>
      <c r="B107" s="243"/>
      <c r="C107" s="247"/>
      <c r="D107" s="279"/>
      <c r="E107" s="250">
        <f t="shared" si="10"/>
        <v>0</v>
      </c>
      <c r="F107" s="278">
        <f t="array" ref="F107">IFERROR(INDEX(CodeLPD,MATCH($D$8&amp;$D107,CodeMethod&amp;SpaceType,0), MATCH('Project Information'!$F$15,Table1[[#Headers],[2020 ECCCNYS (der. IECC 2018)]:[IECC 2015]],0)),0)</f>
        <v>0</v>
      </c>
      <c r="G107" s="328">
        <f>IF(AND('Project Information'!$C$15="Space By Space",'Interior Space'!$B107&gt;0),VLOOKUP('Interior Space'!$D107,Code!$B$34:$E$130,4,TRUE),IF(AND('Project Information'!$C$15="Whole Building",'Project Information'!$L$11=0),'Project Information'!$O$11,IF(AND('Project Information'!$C$15="Whole Building",'Project Information'!$L$11&lt;&gt;'Project Information'!$O$11),'Project Information'!$L$11,0)))</f>
        <v>0</v>
      </c>
      <c r="H107" s="248"/>
      <c r="I107" s="218">
        <f>IFERROR(VLOOKUP(H107,'LED Products List'!$B$8:$G$57,2,FALSE),0)</f>
        <v>0</v>
      </c>
      <c r="J107" s="218">
        <f>IFERROR(VLOOKUP(H107,'LED Products List'!$B$8:$G$57,3,FALSE),0)</f>
        <v>0</v>
      </c>
      <c r="K107" s="218">
        <f>IFERROR(VLOOKUP(H107,'LED Products List'!$B$8:$G$57,4,FALSE),0)</f>
        <v>0</v>
      </c>
      <c r="L107" s="248"/>
      <c r="M107" s="249"/>
      <c r="N107" s="250">
        <f t="shared" si="11"/>
        <v>0</v>
      </c>
      <c r="O107" s="251">
        <f t="shared" si="12"/>
        <v>0</v>
      </c>
      <c r="P107" s="179">
        <f t="shared" si="13"/>
        <v>0</v>
      </c>
      <c r="Q107" s="179">
        <f t="shared" si="14"/>
        <v>0</v>
      </c>
      <c r="R107" s="179">
        <f t="shared" si="15"/>
        <v>0</v>
      </c>
      <c r="S107" s="331"/>
      <c r="T107" s="480">
        <f t="shared" si="16"/>
        <v>0</v>
      </c>
      <c r="U107" s="448">
        <f t="shared" si="9"/>
        <v>0</v>
      </c>
      <c r="V107" s="449">
        <f>IF($D$8="Space By Space",$F107*$E107,IF($D107="Atrium &gt;40 ft in height",($F107*$E107)+0.04,IF($B107&lt;&gt;0,$E$8*'Project Information'!$L$9,0)))</f>
        <v>0</v>
      </c>
      <c r="W107" s="453">
        <f t="shared" si="17"/>
        <v>0</v>
      </c>
      <c r="X107" s="453">
        <f>IF(OR(C107="Refrig",AND($R$1="RWH",C107="Refrig"),AND($R$1="RWH",C107="Yes")),$W107*(1+#REF!),IF($C107="Yes",$W107*(1+$P$5),W107))</f>
        <v>0</v>
      </c>
      <c r="Y107" s="452">
        <f>IF(OR(C107="Refrig",AND($R$1="RWH",C107="Refrig"),AND($R$1="RWH",C107="Yes")),$V107*(1+#REF!),IF($C107="Yes",$V107*(1+$P$6),V107*(1+0)))</f>
        <v>0</v>
      </c>
      <c r="Z107" s="452">
        <f>IF(OR(C107="Refrig",AND($R$1="RWH",C107="Refrig"),AND($R$1="RWH",C107="Yes")),$W107*#REF!,IF(C107="Yes",$W107*$P$7,W107*0))</f>
        <v>0</v>
      </c>
    </row>
    <row r="108" spans="1:26" ht="63" customHeight="1" thickBot="1">
      <c r="A108" s="242">
        <v>99</v>
      </c>
      <c r="B108" s="243"/>
      <c r="C108" s="247"/>
      <c r="D108" s="279"/>
      <c r="E108" s="250">
        <f t="shared" si="10"/>
        <v>0</v>
      </c>
      <c r="F108" s="278">
        <f t="array" ref="F108">IFERROR(INDEX(CodeLPD,MATCH($D$8&amp;$D108,CodeMethod&amp;SpaceType,0), MATCH('Project Information'!$F$15,Table1[[#Headers],[2020 ECCCNYS (der. IECC 2018)]:[IECC 2015]],0)),0)</f>
        <v>0</v>
      </c>
      <c r="G108" s="328">
        <f>IF(AND('Project Information'!$C$15="Space By Space",'Interior Space'!$B108&gt;0),VLOOKUP('Interior Space'!$D108,Code!$B$34:$E$130,4,TRUE),IF(AND('Project Information'!$C$15="Whole Building",'Project Information'!$L$11=0),'Project Information'!$O$11,IF(AND('Project Information'!$C$15="Whole Building",'Project Information'!$L$11&lt;&gt;'Project Information'!$O$11),'Project Information'!$L$11,0)))</f>
        <v>0</v>
      </c>
      <c r="H108" s="248"/>
      <c r="I108" s="218">
        <f>IFERROR(VLOOKUP(H108,'LED Products List'!$B$8:$G$57,2,FALSE),0)</f>
        <v>0</v>
      </c>
      <c r="J108" s="218">
        <f>IFERROR(VLOOKUP(H108,'LED Products List'!$B$8:$G$57,3,FALSE),0)</f>
        <v>0</v>
      </c>
      <c r="K108" s="218">
        <f>IFERROR(VLOOKUP(H108,'LED Products List'!$B$8:$G$57,4,FALSE),0)</f>
        <v>0</v>
      </c>
      <c r="L108" s="248"/>
      <c r="M108" s="249"/>
      <c r="N108" s="250">
        <f t="shared" si="11"/>
        <v>0</v>
      </c>
      <c r="O108" s="251">
        <f t="shared" si="12"/>
        <v>0</v>
      </c>
      <c r="P108" s="179">
        <f t="shared" si="13"/>
        <v>0</v>
      </c>
      <c r="Q108" s="179">
        <f t="shared" si="14"/>
        <v>0</v>
      </c>
      <c r="R108" s="179">
        <f t="shared" si="15"/>
        <v>0</v>
      </c>
      <c r="S108" s="331"/>
      <c r="T108" s="480">
        <f t="shared" si="16"/>
        <v>0</v>
      </c>
      <c r="U108" s="448">
        <f t="shared" si="9"/>
        <v>0</v>
      </c>
      <c r="V108" s="449">
        <f>IF($D$8="Space By Space",$F108*$E108,IF($D108="Atrium &gt;40 ft in height",($F108*$E108)+0.04,IF($B108&lt;&gt;0,$E$8*'Project Information'!$L$9,0)))</f>
        <v>0</v>
      </c>
      <c r="W108" s="453">
        <f t="shared" si="17"/>
        <v>0</v>
      </c>
      <c r="X108" s="453">
        <f>IF(OR(C108="Refrig",AND($R$1="RWH",C108="Refrig"),AND($R$1="RWH",C108="Yes")),$W108*(1+#REF!),IF($C108="Yes",$W108*(1+$P$5),W108))</f>
        <v>0</v>
      </c>
      <c r="Y108" s="452">
        <f>IF(OR(C108="Refrig",AND($R$1="RWH",C108="Refrig"),AND($R$1="RWH",C108="Yes")),$V108*(1+#REF!),IF($C108="Yes",$V108*(1+$P$6),V108*(1+0)))</f>
        <v>0</v>
      </c>
      <c r="Z108" s="452">
        <f>IF(OR(C108="Refrig",AND($R$1="RWH",C108="Refrig"),AND($R$1="RWH",C108="Yes")),$W108*#REF!,IF(C108="Yes",$W108*$P$7,W108*0))</f>
        <v>0</v>
      </c>
    </row>
    <row r="109" spans="1:26" ht="63" customHeight="1" thickBot="1">
      <c r="A109" s="242">
        <v>100</v>
      </c>
      <c r="B109" s="243"/>
      <c r="C109" s="247"/>
      <c r="D109" s="279"/>
      <c r="E109" s="250">
        <f t="shared" si="10"/>
        <v>0</v>
      </c>
      <c r="F109" s="278">
        <f t="array" ref="F109">IFERROR(INDEX(CodeLPD,MATCH($D$8&amp;$D109,CodeMethod&amp;SpaceType,0), MATCH('Project Information'!$F$15,Table1[[#Headers],[2020 ECCCNYS (der. IECC 2018)]:[IECC 2015]],0)),0)</f>
        <v>0</v>
      </c>
      <c r="G109" s="328">
        <f>IF(AND('Project Information'!$C$15="Space By Space",'Interior Space'!$B109&gt;0),VLOOKUP('Interior Space'!$D109,Code!$B$34:$E$130,4,TRUE),IF(AND('Project Information'!$C$15="Whole Building",'Project Information'!$L$11=0),'Project Information'!$O$11,IF(AND('Project Information'!$C$15="Whole Building",'Project Information'!$L$11&lt;&gt;'Project Information'!$O$11),'Project Information'!$L$11,0)))</f>
        <v>0</v>
      </c>
      <c r="H109" s="248"/>
      <c r="I109" s="218">
        <f>IFERROR(VLOOKUP(H109,'LED Products List'!$B$8:$G$57,2,FALSE),0)</f>
        <v>0</v>
      </c>
      <c r="J109" s="218">
        <f>IFERROR(VLOOKUP(H109,'LED Products List'!$B$8:$G$57,3,FALSE),0)</f>
        <v>0</v>
      </c>
      <c r="K109" s="218">
        <f>IFERROR(VLOOKUP(H109,'LED Products List'!$B$8:$G$57,4,FALSE),0)</f>
        <v>0</v>
      </c>
      <c r="L109" s="248"/>
      <c r="M109" s="249"/>
      <c r="N109" s="250">
        <f t="shared" si="11"/>
        <v>0</v>
      </c>
      <c r="O109" s="251">
        <f t="shared" si="12"/>
        <v>0</v>
      </c>
      <c r="P109" s="179">
        <f t="shared" si="13"/>
        <v>0</v>
      </c>
      <c r="Q109" s="179">
        <f t="shared" si="14"/>
        <v>0</v>
      </c>
      <c r="R109" s="179">
        <f t="shared" si="15"/>
        <v>0</v>
      </c>
      <c r="S109" s="331"/>
      <c r="T109" s="480">
        <f t="shared" si="16"/>
        <v>0</v>
      </c>
      <c r="U109" s="448">
        <f t="shared" si="9"/>
        <v>0</v>
      </c>
      <c r="V109" s="449">
        <f>IF($D$8="Space By Space",$F109*$E109,IF($D109="Atrium &gt;40 ft in height",($F109*$E109)+0.04,IF($B109&lt;&gt;0,$E$8*'Project Information'!$L$9,0)))</f>
        <v>0</v>
      </c>
      <c r="W109" s="453">
        <f t="shared" si="17"/>
        <v>0</v>
      </c>
      <c r="X109" s="453">
        <f>IF(OR(C109="Refrig",AND($R$1="RWH",C109="Refrig"),AND($R$1="RWH",C109="Yes")),$W109*(1+#REF!),IF($C109="Yes",$W109*(1+$P$5),W109))</f>
        <v>0</v>
      </c>
      <c r="Y109" s="452">
        <f>IF(OR(C109="Refrig",AND($R$1="RWH",C109="Refrig"),AND($R$1="RWH",C109="Yes")),$V109*(1+#REF!),IF($C109="Yes",$V109*(1+$P$6),V109*(1+0)))</f>
        <v>0</v>
      </c>
      <c r="Z109" s="452">
        <f>IF(OR(C109="Refrig",AND($R$1="RWH",C109="Refrig"),AND($R$1="RWH",C109="Yes")),$W109*#REF!,IF(C109="Yes",$W109*$P$7,W109*0))</f>
        <v>0</v>
      </c>
    </row>
    <row r="110" spans="1:26" ht="63" customHeight="1" thickBot="1">
      <c r="A110" s="242">
        <v>101</v>
      </c>
      <c r="B110" s="243"/>
      <c r="C110" s="247"/>
      <c r="D110" s="279"/>
      <c r="E110" s="250">
        <f t="shared" si="10"/>
        <v>0</v>
      </c>
      <c r="F110" s="278">
        <f t="array" ref="F110">IFERROR(INDEX(CodeLPD,MATCH($D$8&amp;$D110,CodeMethod&amp;SpaceType,0), MATCH('Project Information'!$F$15,Table1[[#Headers],[2020 ECCCNYS (der. IECC 2018)]:[IECC 2015]],0)),0)</f>
        <v>0</v>
      </c>
      <c r="G110" s="328">
        <f>IF(AND('Project Information'!$C$15="Space By Space",'Interior Space'!$B110&gt;0),VLOOKUP('Interior Space'!$D110,Code!$B$34:$E$130,4,TRUE),IF(AND('Project Information'!$C$15="Whole Building",'Project Information'!$L$11=0),'Project Information'!$O$11,IF(AND('Project Information'!$C$15="Whole Building",'Project Information'!$L$11&lt;&gt;'Project Information'!$O$11),'Project Information'!$L$11,0)))</f>
        <v>0</v>
      </c>
      <c r="H110" s="248"/>
      <c r="I110" s="218">
        <f>IFERROR(VLOOKUP(H110,'LED Products List'!$B$8:$G$57,2,FALSE),0)</f>
        <v>0</v>
      </c>
      <c r="J110" s="218">
        <f>IFERROR(VLOOKUP(H110,'LED Products List'!$B$8:$G$57,3,FALSE),0)</f>
        <v>0</v>
      </c>
      <c r="K110" s="218">
        <f>IFERROR(VLOOKUP(H110,'LED Products List'!$B$8:$G$57,4,FALSE),0)</f>
        <v>0</v>
      </c>
      <c r="L110" s="248"/>
      <c r="M110" s="249"/>
      <c r="N110" s="250">
        <f t="shared" si="11"/>
        <v>0</v>
      </c>
      <c r="O110" s="251">
        <f t="shared" si="12"/>
        <v>0</v>
      </c>
      <c r="P110" s="179">
        <f t="shared" si="13"/>
        <v>0</v>
      </c>
      <c r="Q110" s="179">
        <f t="shared" si="14"/>
        <v>0</v>
      </c>
      <c r="R110" s="179">
        <f t="shared" si="15"/>
        <v>0</v>
      </c>
      <c r="S110" s="331"/>
      <c r="T110" s="480">
        <f t="shared" si="16"/>
        <v>0</v>
      </c>
      <c r="U110" s="448">
        <f t="shared" si="9"/>
        <v>0</v>
      </c>
      <c r="V110" s="449">
        <f>IF($D$8="Space By Space",$F110*$E110,IF($D110="Atrium &gt;40 ft in height",($F110*$E110)+0.04,IF($B110&lt;&gt;0,$E$8*'Project Information'!$L$9,0)))</f>
        <v>0</v>
      </c>
      <c r="W110" s="453">
        <f t="shared" si="17"/>
        <v>0</v>
      </c>
      <c r="X110" s="453">
        <f>IF(OR(C110="Refrig",AND($R$1="RWH",C110="Refrig"),AND($R$1="RWH",C110="Yes")),$W110*(1+#REF!),IF($C110="Yes",$W110*(1+$P$5),W110))</f>
        <v>0</v>
      </c>
      <c r="Y110" s="452">
        <f>IF(OR(C110="Refrig",AND($R$1="RWH",C110="Refrig"),AND($R$1="RWH",C110="Yes")),$V110*(1+#REF!),IF($C110="Yes",$V110*(1+$P$6),V110*(1+0)))</f>
        <v>0</v>
      </c>
      <c r="Z110" s="452">
        <f>IF(OR(C110="Refrig",AND($R$1="RWH",C110="Refrig"),AND($R$1="RWH",C110="Yes")),$W110*#REF!,IF(C110="Yes",$W110*$P$7,W110*0))</f>
        <v>0</v>
      </c>
    </row>
    <row r="111" spans="1:26" ht="63" customHeight="1" thickBot="1">
      <c r="A111" s="242">
        <v>102</v>
      </c>
      <c r="B111" s="243"/>
      <c r="C111" s="247"/>
      <c r="D111" s="279"/>
      <c r="E111" s="250">
        <f t="shared" si="10"/>
        <v>0</v>
      </c>
      <c r="F111" s="278">
        <f t="array" ref="F111">IFERROR(INDEX(CodeLPD,MATCH($D$8&amp;$D111,CodeMethod&amp;SpaceType,0), MATCH('Project Information'!$F$15,Table1[[#Headers],[2020 ECCCNYS (der. IECC 2018)]:[IECC 2015]],0)),0)</f>
        <v>0</v>
      </c>
      <c r="G111" s="328">
        <f>IF(AND('Project Information'!$C$15="Space By Space",'Interior Space'!$B111&gt;0),VLOOKUP('Interior Space'!$D111,Code!$B$34:$E$130,4,TRUE),IF(AND('Project Information'!$C$15="Whole Building",'Project Information'!$L$11=0),'Project Information'!$O$11,IF(AND('Project Information'!$C$15="Whole Building",'Project Information'!$L$11&lt;&gt;'Project Information'!$O$11),'Project Information'!$L$11,0)))</f>
        <v>0</v>
      </c>
      <c r="H111" s="248"/>
      <c r="I111" s="218">
        <f>IFERROR(VLOOKUP(H111,'LED Products List'!$B$8:$G$57,2,FALSE),0)</f>
        <v>0</v>
      </c>
      <c r="J111" s="218">
        <f>IFERROR(VLOOKUP(H111,'LED Products List'!$B$8:$G$57,3,FALSE),0)</f>
        <v>0</v>
      </c>
      <c r="K111" s="218">
        <f>IFERROR(VLOOKUP(H111,'LED Products List'!$B$8:$G$57,4,FALSE),0)</f>
        <v>0</v>
      </c>
      <c r="L111" s="248"/>
      <c r="M111" s="249"/>
      <c r="N111" s="250">
        <f t="shared" si="11"/>
        <v>0</v>
      </c>
      <c r="O111" s="251">
        <f t="shared" si="12"/>
        <v>0</v>
      </c>
      <c r="P111" s="179">
        <f t="shared" si="13"/>
        <v>0</v>
      </c>
      <c r="Q111" s="179">
        <f t="shared" si="14"/>
        <v>0</v>
      </c>
      <c r="R111" s="179">
        <f t="shared" si="15"/>
        <v>0</v>
      </c>
      <c r="S111" s="331"/>
      <c r="T111" s="480">
        <f t="shared" si="16"/>
        <v>0</v>
      </c>
      <c r="U111" s="448">
        <f t="shared" si="9"/>
        <v>0</v>
      </c>
      <c r="V111" s="449">
        <f>IF($D$8="Space By Space",$F111*$E111,IF($D111="Atrium &gt;40 ft in height",($F111*$E111)+0.04,IF($B111&lt;&gt;0,$E$8*'Project Information'!$L$9,0)))</f>
        <v>0</v>
      </c>
      <c r="W111" s="453">
        <f t="shared" si="17"/>
        <v>0</v>
      </c>
      <c r="X111" s="453">
        <f>IF(OR(C111="Refrig",AND($R$1="RWH",C111="Refrig"),AND($R$1="RWH",C111="Yes")),$W111*(1+#REF!),IF($C111="Yes",$W111*(1+$P$5),W111))</f>
        <v>0</v>
      </c>
      <c r="Y111" s="452">
        <f>IF(OR(C111="Refrig",AND($R$1="RWH",C111="Refrig"),AND($R$1="RWH",C111="Yes")),$V111*(1+#REF!),IF($C111="Yes",$V111*(1+$P$6),V111*(1+0)))</f>
        <v>0</v>
      </c>
      <c r="Z111" s="452">
        <f>IF(OR(C111="Refrig",AND($R$1="RWH",C111="Refrig"),AND($R$1="RWH",C111="Yes")),$W111*#REF!,IF(C111="Yes",$W111*$P$7,W111*0))</f>
        <v>0</v>
      </c>
    </row>
    <row r="112" spans="1:26" ht="63" customHeight="1" thickBot="1">
      <c r="A112" s="242">
        <v>103</v>
      </c>
      <c r="B112" s="243"/>
      <c r="C112" s="247"/>
      <c r="D112" s="279"/>
      <c r="E112" s="250">
        <f t="shared" si="10"/>
        <v>0</v>
      </c>
      <c r="F112" s="278">
        <f t="array" ref="F112">IFERROR(INDEX(CodeLPD,MATCH($D$8&amp;$D112,CodeMethod&amp;SpaceType,0), MATCH('Project Information'!$F$15,Table1[[#Headers],[2020 ECCCNYS (der. IECC 2018)]:[IECC 2015]],0)),0)</f>
        <v>0</v>
      </c>
      <c r="G112" s="328">
        <f>IF(AND('Project Information'!$C$15="Space By Space",'Interior Space'!$B112&gt;0),VLOOKUP('Interior Space'!$D112,Code!$B$34:$E$130,4,TRUE),IF(AND('Project Information'!$C$15="Whole Building",'Project Information'!$L$11=0),'Project Information'!$O$11,IF(AND('Project Information'!$C$15="Whole Building",'Project Information'!$L$11&lt;&gt;'Project Information'!$O$11),'Project Information'!$L$11,0)))</f>
        <v>0</v>
      </c>
      <c r="H112" s="248"/>
      <c r="I112" s="218">
        <f>IFERROR(VLOOKUP(H112,'LED Products List'!$B$8:$G$57,2,FALSE),0)</f>
        <v>0</v>
      </c>
      <c r="J112" s="218">
        <f>IFERROR(VLOOKUP(H112,'LED Products List'!$B$8:$G$57,3,FALSE),0)</f>
        <v>0</v>
      </c>
      <c r="K112" s="218">
        <f>IFERROR(VLOOKUP(H112,'LED Products List'!$B$8:$G$57,4,FALSE),0)</f>
        <v>0</v>
      </c>
      <c r="L112" s="248"/>
      <c r="M112" s="249"/>
      <c r="N112" s="250">
        <f t="shared" si="11"/>
        <v>0</v>
      </c>
      <c r="O112" s="251">
        <f t="shared" si="12"/>
        <v>0</v>
      </c>
      <c r="P112" s="179">
        <f t="shared" si="13"/>
        <v>0</v>
      </c>
      <c r="Q112" s="179">
        <f t="shared" si="14"/>
        <v>0</v>
      </c>
      <c r="R112" s="179">
        <f t="shared" si="15"/>
        <v>0</v>
      </c>
      <c r="S112" s="331"/>
      <c r="T112" s="480">
        <f t="shared" si="16"/>
        <v>0</v>
      </c>
      <c r="U112" s="448">
        <f t="shared" si="9"/>
        <v>0</v>
      </c>
      <c r="V112" s="449">
        <f>IF($D$8="Space By Space",$F112*$E112,IF($D112="Atrium &gt;40 ft in height",($F112*$E112)+0.04,IF($B112&lt;&gt;0,$E$8*'Project Information'!$L$9,0)))</f>
        <v>0</v>
      </c>
      <c r="W112" s="453">
        <f t="shared" si="17"/>
        <v>0</v>
      </c>
      <c r="X112" s="453">
        <f>IF(OR(C112="Refrig",AND($R$1="RWH",C112="Refrig"),AND($R$1="RWH",C112="Yes")),$W112*(1+#REF!),IF($C112="Yes",$W112*(1+$P$5),W112))</f>
        <v>0</v>
      </c>
      <c r="Y112" s="452">
        <f>IF(OR(C112="Refrig",AND($R$1="RWH",C112="Refrig"),AND($R$1="RWH",C112="Yes")),$V112*(1+#REF!),IF($C112="Yes",$V112*(1+$P$6),V112*(1+0)))</f>
        <v>0</v>
      </c>
      <c r="Z112" s="452">
        <f>IF(OR(C112="Refrig",AND($R$1="RWH",C112="Refrig"),AND($R$1="RWH",C112="Yes")),$W112*#REF!,IF(C112="Yes",$W112*$P$7,W112*0))</f>
        <v>0</v>
      </c>
    </row>
    <row r="113" spans="1:26" ht="63" customHeight="1" thickBot="1">
      <c r="A113" s="242">
        <v>104</v>
      </c>
      <c r="B113" s="243"/>
      <c r="C113" s="247"/>
      <c r="D113" s="279"/>
      <c r="E113" s="250">
        <f t="shared" si="10"/>
        <v>0</v>
      </c>
      <c r="F113" s="278">
        <f t="array" ref="F113">IFERROR(INDEX(CodeLPD,MATCH($D$8&amp;$D113,CodeMethod&amp;SpaceType,0), MATCH('Project Information'!$F$15,Table1[[#Headers],[2020 ECCCNYS (der. IECC 2018)]:[IECC 2015]],0)),0)</f>
        <v>0</v>
      </c>
      <c r="G113" s="328">
        <f>IF(AND('Project Information'!$C$15="Space By Space",'Interior Space'!$B113&gt;0),VLOOKUP('Interior Space'!$D113,Code!$B$34:$E$130,4,TRUE),IF(AND('Project Information'!$C$15="Whole Building",'Project Information'!$L$11=0),'Project Information'!$O$11,IF(AND('Project Information'!$C$15="Whole Building",'Project Information'!$L$11&lt;&gt;'Project Information'!$O$11),'Project Information'!$L$11,0)))</f>
        <v>0</v>
      </c>
      <c r="H113" s="248"/>
      <c r="I113" s="218">
        <f>IFERROR(VLOOKUP(H113,'LED Products List'!$B$8:$G$57,2,FALSE),0)</f>
        <v>0</v>
      </c>
      <c r="J113" s="218">
        <f>IFERROR(VLOOKUP(H113,'LED Products List'!$B$8:$G$57,3,FALSE),0)</f>
        <v>0</v>
      </c>
      <c r="K113" s="218">
        <f>IFERROR(VLOOKUP(H113,'LED Products List'!$B$8:$G$57,4,FALSE),0)</f>
        <v>0</v>
      </c>
      <c r="L113" s="248"/>
      <c r="M113" s="249"/>
      <c r="N113" s="250">
        <f t="shared" si="11"/>
        <v>0</v>
      </c>
      <c r="O113" s="251">
        <f t="shared" si="12"/>
        <v>0</v>
      </c>
      <c r="P113" s="179">
        <f t="shared" si="13"/>
        <v>0</v>
      </c>
      <c r="Q113" s="179">
        <f t="shared" si="14"/>
        <v>0</v>
      </c>
      <c r="R113" s="179">
        <f t="shared" si="15"/>
        <v>0</v>
      </c>
      <c r="S113" s="331"/>
      <c r="T113" s="480">
        <f t="shared" si="16"/>
        <v>0</v>
      </c>
      <c r="U113" s="448">
        <f t="shared" si="9"/>
        <v>0</v>
      </c>
      <c r="V113" s="449">
        <f>IF($D$8="Space By Space",$F113*$E113,IF($D113="Atrium &gt;40 ft in height",($F113*$E113)+0.04,IF($B113&lt;&gt;0,$E$8*'Project Information'!$L$9,0)))</f>
        <v>0</v>
      </c>
      <c r="W113" s="453">
        <f t="shared" si="17"/>
        <v>0</v>
      </c>
      <c r="X113" s="453">
        <f>IF(OR(C113="Refrig",AND($R$1="RWH",C113="Refrig"),AND($R$1="RWH",C113="Yes")),$W113*(1+#REF!),IF($C113="Yes",$W113*(1+$P$5),W113))</f>
        <v>0</v>
      </c>
      <c r="Y113" s="452">
        <f>IF(OR(C113="Refrig",AND($R$1="RWH",C113="Refrig"),AND($R$1="RWH",C113="Yes")),$V113*(1+#REF!),IF($C113="Yes",$V113*(1+$P$6),V113*(1+0)))</f>
        <v>0</v>
      </c>
      <c r="Z113" s="452">
        <f>IF(OR(C113="Refrig",AND($R$1="RWH",C113="Refrig"),AND($R$1="RWH",C113="Yes")),$W113*#REF!,IF(C113="Yes",$W113*$P$7,W113*0))</f>
        <v>0</v>
      </c>
    </row>
    <row r="114" spans="1:26" ht="63" customHeight="1" thickBot="1">
      <c r="A114" s="242">
        <v>105</v>
      </c>
      <c r="B114" s="243"/>
      <c r="C114" s="247"/>
      <c r="D114" s="279"/>
      <c r="E114" s="250">
        <f t="shared" si="10"/>
        <v>0</v>
      </c>
      <c r="F114" s="278">
        <f t="array" ref="F114">IFERROR(INDEX(CodeLPD,MATCH($D$8&amp;$D114,CodeMethod&amp;SpaceType,0), MATCH('Project Information'!$F$15,Table1[[#Headers],[2020 ECCCNYS (der. IECC 2018)]:[IECC 2015]],0)),0)</f>
        <v>0</v>
      </c>
      <c r="G114" s="328">
        <f>IF(AND('Project Information'!$C$15="Space By Space",'Interior Space'!$B114&gt;0),VLOOKUP('Interior Space'!$D114,Code!$B$34:$E$130,4,TRUE),IF(AND('Project Information'!$C$15="Whole Building",'Project Information'!$L$11=0),'Project Information'!$O$11,IF(AND('Project Information'!$C$15="Whole Building",'Project Information'!$L$11&lt;&gt;'Project Information'!$O$11),'Project Information'!$L$11,0)))</f>
        <v>0</v>
      </c>
      <c r="H114" s="248"/>
      <c r="I114" s="218">
        <f>IFERROR(VLOOKUP(H114,'LED Products List'!$B$8:$G$57,2,FALSE),0)</f>
        <v>0</v>
      </c>
      <c r="J114" s="218">
        <f>IFERROR(VLOOKUP(H114,'LED Products List'!$B$8:$G$57,3,FALSE),0)</f>
        <v>0</v>
      </c>
      <c r="K114" s="218">
        <f>IFERROR(VLOOKUP(H114,'LED Products List'!$B$8:$G$57,4,FALSE),0)</f>
        <v>0</v>
      </c>
      <c r="L114" s="248"/>
      <c r="M114" s="249"/>
      <c r="N114" s="250">
        <f t="shared" si="11"/>
        <v>0</v>
      </c>
      <c r="O114" s="251">
        <f t="shared" si="12"/>
        <v>0</v>
      </c>
      <c r="P114" s="179">
        <f t="shared" si="13"/>
        <v>0</v>
      </c>
      <c r="Q114" s="179">
        <f t="shared" si="14"/>
        <v>0</v>
      </c>
      <c r="R114" s="179">
        <f t="shared" si="15"/>
        <v>0</v>
      </c>
      <c r="S114" s="331"/>
      <c r="T114" s="480">
        <f t="shared" si="16"/>
        <v>0</v>
      </c>
      <c r="U114" s="448">
        <f t="shared" si="9"/>
        <v>0</v>
      </c>
      <c r="V114" s="449">
        <f>IF($D$8="Space By Space",$F114*$E114,IF($D114="Atrium &gt;40 ft in height",($F114*$E114)+0.04,IF($B114&lt;&gt;0,$E$8*'Project Information'!$L$9,0)))</f>
        <v>0</v>
      </c>
      <c r="W114" s="453">
        <f t="shared" si="17"/>
        <v>0</v>
      </c>
      <c r="X114" s="453">
        <f>IF(OR(C114="Refrig",AND($R$1="RWH",C114="Refrig"),AND($R$1="RWH",C114="Yes")),$W114*(1+#REF!),IF($C114="Yes",$W114*(1+$P$5),W114))</f>
        <v>0</v>
      </c>
      <c r="Y114" s="452">
        <f>IF(OR(C114="Refrig",AND($R$1="RWH",C114="Refrig"),AND($R$1="RWH",C114="Yes")),$V114*(1+#REF!),IF($C114="Yes",$V114*(1+$P$6),V114*(1+0)))</f>
        <v>0</v>
      </c>
      <c r="Z114" s="452">
        <f>IF(OR(C114="Refrig",AND($R$1="RWH",C114="Refrig"),AND($R$1="RWH",C114="Yes")),$W114*#REF!,IF(C114="Yes",$W114*$P$7,W114*0))</f>
        <v>0</v>
      </c>
    </row>
    <row r="115" spans="1:26" ht="63" customHeight="1" thickBot="1">
      <c r="A115" s="242">
        <v>106</v>
      </c>
      <c r="B115" s="243"/>
      <c r="C115" s="247"/>
      <c r="D115" s="279"/>
      <c r="E115" s="250">
        <f t="shared" si="10"/>
        <v>0</v>
      </c>
      <c r="F115" s="278">
        <f t="array" ref="F115">IFERROR(INDEX(CodeLPD,MATCH($D$8&amp;$D115,CodeMethod&amp;SpaceType,0), MATCH('Project Information'!$F$15,Table1[[#Headers],[2020 ECCCNYS (der. IECC 2018)]:[IECC 2015]],0)),0)</f>
        <v>0</v>
      </c>
      <c r="G115" s="328">
        <f>IF(AND('Project Information'!$C$15="Space By Space",'Interior Space'!$B115&gt;0),VLOOKUP('Interior Space'!$D115,Code!$B$34:$E$130,4,TRUE),IF(AND('Project Information'!$C$15="Whole Building",'Project Information'!$L$11=0),'Project Information'!$O$11,IF(AND('Project Information'!$C$15="Whole Building",'Project Information'!$L$11&lt;&gt;'Project Information'!$O$11),'Project Information'!$L$11,0)))</f>
        <v>0</v>
      </c>
      <c r="H115" s="248"/>
      <c r="I115" s="218">
        <f>IFERROR(VLOOKUP(H115,'LED Products List'!$B$8:$G$57,2,FALSE),0)</f>
        <v>0</v>
      </c>
      <c r="J115" s="218">
        <f>IFERROR(VLOOKUP(H115,'LED Products List'!$B$8:$G$57,3,FALSE),0)</f>
        <v>0</v>
      </c>
      <c r="K115" s="218">
        <f>IFERROR(VLOOKUP(H115,'LED Products List'!$B$8:$G$57,4,FALSE),0)</f>
        <v>0</v>
      </c>
      <c r="L115" s="248"/>
      <c r="M115" s="249"/>
      <c r="N115" s="250">
        <f t="shared" si="11"/>
        <v>0</v>
      </c>
      <c r="O115" s="251">
        <f t="shared" si="12"/>
        <v>0</v>
      </c>
      <c r="P115" s="179">
        <f t="shared" si="13"/>
        <v>0</v>
      </c>
      <c r="Q115" s="179">
        <f t="shared" si="14"/>
        <v>0</v>
      </c>
      <c r="R115" s="179">
        <f t="shared" si="15"/>
        <v>0</v>
      </c>
      <c r="S115" s="331"/>
      <c r="T115" s="480">
        <f t="shared" si="16"/>
        <v>0</v>
      </c>
      <c r="U115" s="448">
        <f t="shared" si="9"/>
        <v>0</v>
      </c>
      <c r="V115" s="449">
        <f>IF($D$8="Space By Space",$F115*$E115,IF($D115="Atrium &gt;40 ft in height",($F115*$E115)+0.04,IF($B115&lt;&gt;0,$E$8*'Project Information'!$L$9,0)))</f>
        <v>0</v>
      </c>
      <c r="W115" s="453">
        <f t="shared" si="17"/>
        <v>0</v>
      </c>
      <c r="X115" s="453">
        <f>IF(OR(C115="Refrig",AND($R$1="RWH",C115="Refrig"),AND($R$1="RWH",C115="Yes")),$W115*(1+#REF!),IF($C115="Yes",$W115*(1+$P$5),W115))</f>
        <v>0</v>
      </c>
      <c r="Y115" s="452">
        <f>IF(OR(C115="Refrig",AND($R$1="RWH",C115="Refrig"),AND($R$1="RWH",C115="Yes")),$V115*(1+#REF!),IF($C115="Yes",$V115*(1+$P$6),V115*(1+0)))</f>
        <v>0</v>
      </c>
      <c r="Z115" s="452">
        <f>IF(OR(C115="Refrig",AND($R$1="RWH",C115="Refrig"),AND($R$1="RWH",C115="Yes")),$W115*#REF!,IF(C115="Yes",$W115*$P$7,W115*0))</f>
        <v>0</v>
      </c>
    </row>
    <row r="116" spans="1:26" ht="63" customHeight="1" thickBot="1">
      <c r="A116" s="242">
        <v>107</v>
      </c>
      <c r="B116" s="243"/>
      <c r="C116" s="247"/>
      <c r="D116" s="279"/>
      <c r="E116" s="250">
        <f t="shared" si="10"/>
        <v>0</v>
      </c>
      <c r="F116" s="278">
        <f t="array" ref="F116">IFERROR(INDEX(CodeLPD,MATCH($D$8&amp;$D116,CodeMethod&amp;SpaceType,0), MATCH('Project Information'!$F$15,Table1[[#Headers],[2020 ECCCNYS (der. IECC 2018)]:[IECC 2015]],0)),0)</f>
        <v>0</v>
      </c>
      <c r="G116" s="328">
        <f>IF(AND('Project Information'!$C$15="Space By Space",'Interior Space'!$B116&gt;0),VLOOKUP('Interior Space'!$D116,Code!$B$34:$E$130,4,TRUE),IF(AND('Project Information'!$C$15="Whole Building",'Project Information'!$L$11=0),'Project Information'!$O$11,IF(AND('Project Information'!$C$15="Whole Building",'Project Information'!$L$11&lt;&gt;'Project Information'!$O$11),'Project Information'!$L$11,0)))</f>
        <v>0</v>
      </c>
      <c r="H116" s="248"/>
      <c r="I116" s="218">
        <f>IFERROR(VLOOKUP(H116,'LED Products List'!$B$8:$G$57,2,FALSE),0)</f>
        <v>0</v>
      </c>
      <c r="J116" s="218">
        <f>IFERROR(VLOOKUP(H116,'LED Products List'!$B$8:$G$57,3,FALSE),0)</f>
        <v>0</v>
      </c>
      <c r="K116" s="218">
        <f>IFERROR(VLOOKUP(H116,'LED Products List'!$B$8:$G$57,4,FALSE),0)</f>
        <v>0</v>
      </c>
      <c r="L116" s="248"/>
      <c r="M116" s="249"/>
      <c r="N116" s="250">
        <f t="shared" si="11"/>
        <v>0</v>
      </c>
      <c r="O116" s="251">
        <f t="shared" si="12"/>
        <v>0</v>
      </c>
      <c r="P116" s="179">
        <f t="shared" si="13"/>
        <v>0</v>
      </c>
      <c r="Q116" s="179">
        <f t="shared" si="14"/>
        <v>0</v>
      </c>
      <c r="R116" s="179">
        <f t="shared" si="15"/>
        <v>0</v>
      </c>
      <c r="S116" s="331"/>
      <c r="T116" s="480">
        <f t="shared" si="16"/>
        <v>0</v>
      </c>
      <c r="U116" s="448">
        <f t="shared" si="9"/>
        <v>0</v>
      </c>
      <c r="V116" s="449">
        <f>IF($D$8="Space By Space",$F116*$E116,IF($D116="Atrium &gt;40 ft in height",($F116*$E116)+0.04,IF($B116&lt;&gt;0,$E$8*'Project Information'!$L$9,0)))</f>
        <v>0</v>
      </c>
      <c r="W116" s="453">
        <f t="shared" si="17"/>
        <v>0</v>
      </c>
      <c r="X116" s="453">
        <f>IF(OR(C116="Refrig",AND($R$1="RWH",C116="Refrig"),AND($R$1="RWH",C116="Yes")),$W116*(1+#REF!),IF($C116="Yes",$W116*(1+$P$5),W116))</f>
        <v>0</v>
      </c>
      <c r="Y116" s="452">
        <f>IF(OR(C116="Refrig",AND($R$1="RWH",C116="Refrig"),AND($R$1="RWH",C116="Yes")),$V116*(1+#REF!),IF($C116="Yes",$V116*(1+$P$6),V116*(1+0)))</f>
        <v>0</v>
      </c>
      <c r="Z116" s="452">
        <f>IF(OR(C116="Refrig",AND($R$1="RWH",C116="Refrig"),AND($R$1="RWH",C116="Yes")),$W116*#REF!,IF(C116="Yes",$W116*$P$7,W116*0))</f>
        <v>0</v>
      </c>
    </row>
    <row r="117" spans="1:26" ht="63" customHeight="1" thickBot="1">
      <c r="A117" s="242">
        <v>108</v>
      </c>
      <c r="B117" s="243"/>
      <c r="C117" s="247"/>
      <c r="D117" s="279"/>
      <c r="E117" s="250">
        <f t="shared" si="10"/>
        <v>0</v>
      </c>
      <c r="F117" s="278">
        <f t="array" ref="F117">IFERROR(INDEX(CodeLPD,MATCH($D$8&amp;$D117,CodeMethod&amp;SpaceType,0), MATCH('Project Information'!$F$15,Table1[[#Headers],[2020 ECCCNYS (der. IECC 2018)]:[IECC 2015]],0)),0)</f>
        <v>0</v>
      </c>
      <c r="G117" s="328">
        <f>IF(AND('Project Information'!$C$15="Space By Space",'Interior Space'!$B117&gt;0),VLOOKUP('Interior Space'!$D117,Code!$B$34:$E$130,4,TRUE),IF(AND('Project Information'!$C$15="Whole Building",'Project Information'!$L$11=0),'Project Information'!$O$11,IF(AND('Project Information'!$C$15="Whole Building",'Project Information'!$L$11&lt;&gt;'Project Information'!$O$11),'Project Information'!$L$11,0)))</f>
        <v>0</v>
      </c>
      <c r="H117" s="248"/>
      <c r="I117" s="218">
        <f>IFERROR(VLOOKUP(H117,'LED Products List'!$B$8:$G$57,2,FALSE),0)</f>
        <v>0</v>
      </c>
      <c r="J117" s="218">
        <f>IFERROR(VLOOKUP(H117,'LED Products List'!$B$8:$G$57,3,FALSE),0)</f>
        <v>0</v>
      </c>
      <c r="K117" s="218">
        <f>IFERROR(VLOOKUP(H117,'LED Products List'!$B$8:$G$57,4,FALSE),0)</f>
        <v>0</v>
      </c>
      <c r="L117" s="248"/>
      <c r="M117" s="249"/>
      <c r="N117" s="250">
        <f t="shared" si="11"/>
        <v>0</v>
      </c>
      <c r="O117" s="251">
        <f t="shared" si="12"/>
        <v>0</v>
      </c>
      <c r="P117" s="179">
        <f t="shared" si="13"/>
        <v>0</v>
      </c>
      <c r="Q117" s="179">
        <f t="shared" si="14"/>
        <v>0</v>
      </c>
      <c r="R117" s="179">
        <f t="shared" si="15"/>
        <v>0</v>
      </c>
      <c r="S117" s="331"/>
      <c r="T117" s="480">
        <f t="shared" si="16"/>
        <v>0</v>
      </c>
      <c r="U117" s="448">
        <f t="shared" si="9"/>
        <v>0</v>
      </c>
      <c r="V117" s="449">
        <f>IF($D$8="Space By Space",$F117*$E117,IF($D117="Atrium &gt;40 ft in height",($F117*$E117)+0.04,IF($B117&lt;&gt;0,$E$8*'Project Information'!$L$9,0)))</f>
        <v>0</v>
      </c>
      <c r="W117" s="453">
        <f t="shared" si="17"/>
        <v>0</v>
      </c>
      <c r="X117" s="453">
        <f>IF(OR(C117="Refrig",AND($R$1="RWH",C117="Refrig"),AND($R$1="RWH",C117="Yes")),$W117*(1+#REF!),IF($C117="Yes",$W117*(1+$P$5),W117))</f>
        <v>0</v>
      </c>
      <c r="Y117" s="452">
        <f>IF(OR(C117="Refrig",AND($R$1="RWH",C117="Refrig"),AND($R$1="RWH",C117="Yes")),$V117*(1+#REF!),IF($C117="Yes",$V117*(1+$P$6),V117*(1+0)))</f>
        <v>0</v>
      </c>
      <c r="Z117" s="452">
        <f>IF(OR(C117="Refrig",AND($R$1="RWH",C117="Refrig"),AND($R$1="RWH",C117="Yes")),$W117*#REF!,IF(C117="Yes",$W117*$P$7,W117*0))</f>
        <v>0</v>
      </c>
    </row>
    <row r="118" spans="1:26" ht="63" customHeight="1" thickBot="1">
      <c r="A118" s="242">
        <v>109</v>
      </c>
      <c r="B118" s="243"/>
      <c r="C118" s="247"/>
      <c r="D118" s="279"/>
      <c r="E118" s="250">
        <f t="shared" si="10"/>
        <v>0</v>
      </c>
      <c r="F118" s="278">
        <f t="array" ref="F118">IFERROR(INDEX(CodeLPD,MATCH($D$8&amp;$D118,CodeMethod&amp;SpaceType,0), MATCH('Project Information'!$F$15,Table1[[#Headers],[2020 ECCCNYS (der. IECC 2018)]:[IECC 2015]],0)),0)</f>
        <v>0</v>
      </c>
      <c r="G118" s="328">
        <f>IF(AND('Project Information'!$C$15="Space By Space",'Interior Space'!$B118&gt;0),VLOOKUP('Interior Space'!$D118,Code!$B$34:$E$130,4,TRUE),IF(AND('Project Information'!$C$15="Whole Building",'Project Information'!$L$11=0),'Project Information'!$O$11,IF(AND('Project Information'!$C$15="Whole Building",'Project Information'!$L$11&lt;&gt;'Project Information'!$O$11),'Project Information'!$L$11,0)))</f>
        <v>0</v>
      </c>
      <c r="H118" s="248"/>
      <c r="I118" s="218">
        <f>IFERROR(VLOOKUP(H118,'LED Products List'!$B$8:$G$57,2,FALSE),0)</f>
        <v>0</v>
      </c>
      <c r="J118" s="218">
        <f>IFERROR(VLOOKUP(H118,'LED Products List'!$B$8:$G$57,3,FALSE),0)</f>
        <v>0</v>
      </c>
      <c r="K118" s="218">
        <f>IFERROR(VLOOKUP(H118,'LED Products List'!$B$8:$G$57,4,FALSE),0)</f>
        <v>0</v>
      </c>
      <c r="L118" s="248"/>
      <c r="M118" s="249"/>
      <c r="N118" s="250">
        <f t="shared" si="11"/>
        <v>0</v>
      </c>
      <c r="O118" s="251">
        <f t="shared" si="12"/>
        <v>0</v>
      </c>
      <c r="P118" s="179">
        <f t="shared" si="13"/>
        <v>0</v>
      </c>
      <c r="Q118" s="179">
        <f t="shared" si="14"/>
        <v>0</v>
      </c>
      <c r="R118" s="179">
        <f t="shared" si="15"/>
        <v>0</v>
      </c>
      <c r="S118" s="331"/>
      <c r="T118" s="480">
        <f t="shared" si="16"/>
        <v>0</v>
      </c>
      <c r="U118" s="448">
        <f t="shared" si="9"/>
        <v>0</v>
      </c>
      <c r="V118" s="449">
        <f>IF($D$8="Space By Space",$F118*$E118,IF($D118="Atrium &gt;40 ft in height",($F118*$E118)+0.04,IF($B118&lt;&gt;0,$E$8*'Project Information'!$L$9,0)))</f>
        <v>0</v>
      </c>
      <c r="W118" s="453">
        <f t="shared" si="17"/>
        <v>0</v>
      </c>
      <c r="X118" s="453">
        <f>IF(OR(C118="Refrig",AND($R$1="RWH",C118="Refrig"),AND($R$1="RWH",C118="Yes")),$W118*(1+#REF!),IF($C118="Yes",$W118*(1+$P$5),W118))</f>
        <v>0</v>
      </c>
      <c r="Y118" s="452">
        <f>IF(OR(C118="Refrig",AND($R$1="RWH",C118="Refrig"),AND($R$1="RWH",C118="Yes")),$V118*(1+#REF!),IF($C118="Yes",$V118*(1+$P$6),V118*(1+0)))</f>
        <v>0</v>
      </c>
      <c r="Z118" s="452">
        <f>IF(OR(C118="Refrig",AND($R$1="RWH",C118="Refrig"),AND($R$1="RWH",C118="Yes")),$W118*#REF!,IF(C118="Yes",$W118*$P$7,W118*0))</f>
        <v>0</v>
      </c>
    </row>
    <row r="119" spans="1:26" ht="63" customHeight="1" thickBot="1">
      <c r="A119" s="242">
        <v>110</v>
      </c>
      <c r="B119" s="243"/>
      <c r="C119" s="247"/>
      <c r="D119" s="279"/>
      <c r="E119" s="250">
        <f t="shared" si="10"/>
        <v>0</v>
      </c>
      <c r="F119" s="278">
        <f t="array" ref="F119">IFERROR(INDEX(CodeLPD,MATCH($D$8&amp;$D119,CodeMethod&amp;SpaceType,0), MATCH('Project Information'!$F$15,Table1[[#Headers],[2020 ECCCNYS (der. IECC 2018)]:[IECC 2015]],0)),0)</f>
        <v>0</v>
      </c>
      <c r="G119" s="328">
        <f>IF(AND('Project Information'!$C$15="Space By Space",'Interior Space'!$B119&gt;0),VLOOKUP('Interior Space'!$D119,Code!$B$34:$E$130,4,TRUE),IF(AND('Project Information'!$C$15="Whole Building",'Project Information'!$L$11=0),'Project Information'!$O$11,IF(AND('Project Information'!$C$15="Whole Building",'Project Information'!$L$11&lt;&gt;'Project Information'!$O$11),'Project Information'!$L$11,0)))</f>
        <v>0</v>
      </c>
      <c r="H119" s="248"/>
      <c r="I119" s="218">
        <f>IFERROR(VLOOKUP(H119,'LED Products List'!$B$8:$G$57,2,FALSE),0)</f>
        <v>0</v>
      </c>
      <c r="J119" s="218">
        <f>IFERROR(VLOOKUP(H119,'LED Products List'!$B$8:$G$57,3,FALSE),0)</f>
        <v>0</v>
      </c>
      <c r="K119" s="218">
        <f>IFERROR(VLOOKUP(H119,'LED Products List'!$B$8:$G$57,4,FALSE),0)</f>
        <v>0</v>
      </c>
      <c r="L119" s="248"/>
      <c r="M119" s="249"/>
      <c r="N119" s="250">
        <f t="shared" si="11"/>
        <v>0</v>
      </c>
      <c r="O119" s="251">
        <f t="shared" si="12"/>
        <v>0</v>
      </c>
      <c r="P119" s="179">
        <f t="shared" si="13"/>
        <v>0</v>
      </c>
      <c r="Q119" s="179">
        <f t="shared" si="14"/>
        <v>0</v>
      </c>
      <c r="R119" s="179">
        <f t="shared" si="15"/>
        <v>0</v>
      </c>
      <c r="S119" s="331"/>
      <c r="T119" s="480">
        <f t="shared" si="16"/>
        <v>0</v>
      </c>
      <c r="U119" s="448">
        <f t="shared" si="9"/>
        <v>0</v>
      </c>
      <c r="V119" s="449">
        <f>IF($D$8="Space By Space",$F119*$E119,IF($D119="Atrium &gt;40 ft in height",($F119*$E119)+0.04,IF($B119&lt;&gt;0,$E$8*'Project Information'!$L$9,0)))</f>
        <v>0</v>
      </c>
      <c r="W119" s="453">
        <f t="shared" si="17"/>
        <v>0</v>
      </c>
      <c r="X119" s="453">
        <f>IF(OR(C119="Refrig",AND($R$1="RWH",C119="Refrig"),AND($R$1="RWH",C119="Yes")),$W119*(1+#REF!),IF($C119="Yes",$W119*(1+$P$5),W119))</f>
        <v>0</v>
      </c>
      <c r="Y119" s="452">
        <f>IF(OR(C119="Refrig",AND($R$1="RWH",C119="Refrig"),AND($R$1="RWH",C119="Yes")),$V119*(1+#REF!),IF($C119="Yes",$V119*(1+$P$6),V119*(1+0)))</f>
        <v>0</v>
      </c>
      <c r="Z119" s="452">
        <f>IF(OR(C119="Refrig",AND($R$1="RWH",C119="Refrig"),AND($R$1="RWH",C119="Yes")),$W119*#REF!,IF(C119="Yes",$W119*$P$7,W119*0))</f>
        <v>0</v>
      </c>
    </row>
    <row r="120" spans="1:26" ht="63" customHeight="1" thickBot="1">
      <c r="A120" s="242">
        <v>111</v>
      </c>
      <c r="B120" s="243"/>
      <c r="C120" s="247"/>
      <c r="D120" s="279"/>
      <c r="E120" s="250">
        <f t="shared" si="10"/>
        <v>0</v>
      </c>
      <c r="F120" s="278">
        <f t="array" ref="F120">IFERROR(INDEX(CodeLPD,MATCH($D$8&amp;$D120,CodeMethod&amp;SpaceType,0), MATCH('Project Information'!$F$15,Table1[[#Headers],[2020 ECCCNYS (der. IECC 2018)]:[IECC 2015]],0)),0)</f>
        <v>0</v>
      </c>
      <c r="G120" s="328">
        <f>IF(AND('Project Information'!$C$15="Space By Space",'Interior Space'!$B120&gt;0),VLOOKUP('Interior Space'!$D120,Code!$B$34:$E$130,4,TRUE),IF(AND('Project Information'!$C$15="Whole Building",'Project Information'!$L$11=0),'Project Information'!$O$11,IF(AND('Project Information'!$C$15="Whole Building",'Project Information'!$L$11&lt;&gt;'Project Information'!$O$11),'Project Information'!$L$11,0)))</f>
        <v>0</v>
      </c>
      <c r="H120" s="248"/>
      <c r="I120" s="218">
        <f>IFERROR(VLOOKUP(H120,'LED Products List'!$B$8:$G$57,2,FALSE),0)</f>
        <v>0</v>
      </c>
      <c r="J120" s="218">
        <f>IFERROR(VLOOKUP(H120,'LED Products List'!$B$8:$G$57,3,FALSE),0)</f>
        <v>0</v>
      </c>
      <c r="K120" s="218">
        <f>IFERROR(VLOOKUP(H120,'LED Products List'!$B$8:$G$57,4,FALSE),0)</f>
        <v>0</v>
      </c>
      <c r="L120" s="248"/>
      <c r="M120" s="249"/>
      <c r="N120" s="250">
        <f t="shared" si="11"/>
        <v>0</v>
      </c>
      <c r="O120" s="251">
        <f t="shared" si="12"/>
        <v>0</v>
      </c>
      <c r="P120" s="179">
        <f t="shared" si="13"/>
        <v>0</v>
      </c>
      <c r="Q120" s="179">
        <f t="shared" si="14"/>
        <v>0</v>
      </c>
      <c r="R120" s="179">
        <f t="shared" si="15"/>
        <v>0</v>
      </c>
      <c r="S120" s="331"/>
      <c r="T120" s="480">
        <f t="shared" si="16"/>
        <v>0</v>
      </c>
      <c r="U120" s="448">
        <f t="shared" si="9"/>
        <v>0</v>
      </c>
      <c r="V120" s="449">
        <f>IF($D$8="Space By Space",$F120*$E120,IF($D120="Atrium &gt;40 ft in height",($F120*$E120)+0.04,IF($B120&lt;&gt;0,$E$8*'Project Information'!$L$9,0)))</f>
        <v>0</v>
      </c>
      <c r="W120" s="453">
        <f t="shared" si="17"/>
        <v>0</v>
      </c>
      <c r="X120" s="453">
        <f>IF(OR(C120="Refrig",AND($R$1="RWH",C120="Refrig"),AND($R$1="RWH",C120="Yes")),$W120*(1+#REF!),IF($C120="Yes",$W120*(1+$P$5),W120))</f>
        <v>0</v>
      </c>
      <c r="Y120" s="452">
        <f>IF(OR(C120="Refrig",AND($R$1="RWH",C120="Refrig"),AND($R$1="RWH",C120="Yes")),$V120*(1+#REF!),IF($C120="Yes",$V120*(1+$P$6),V120*(1+0)))</f>
        <v>0</v>
      </c>
      <c r="Z120" s="452">
        <f>IF(OR(C120="Refrig",AND($R$1="RWH",C120="Refrig"),AND($R$1="RWH",C120="Yes")),$W120*#REF!,IF(C120="Yes",$W120*$P$7,W120*0))</f>
        <v>0</v>
      </c>
    </row>
    <row r="121" spans="1:26" ht="63" customHeight="1" thickBot="1">
      <c r="A121" s="242">
        <v>112</v>
      </c>
      <c r="B121" s="243"/>
      <c r="C121" s="247"/>
      <c r="D121" s="279"/>
      <c r="E121" s="250">
        <f t="shared" si="10"/>
        <v>0</v>
      </c>
      <c r="F121" s="278">
        <f t="array" ref="F121">IFERROR(INDEX(CodeLPD,MATCH($D$8&amp;$D121,CodeMethod&amp;SpaceType,0), MATCH('Project Information'!$F$15,Table1[[#Headers],[2020 ECCCNYS (der. IECC 2018)]:[IECC 2015]],0)),0)</f>
        <v>0</v>
      </c>
      <c r="G121" s="328">
        <f>IF(AND('Project Information'!$C$15="Space By Space",'Interior Space'!$B121&gt;0),VLOOKUP('Interior Space'!$D121,Code!$B$34:$E$130,4,TRUE),IF(AND('Project Information'!$C$15="Whole Building",'Project Information'!$L$11=0),'Project Information'!$O$11,IF(AND('Project Information'!$C$15="Whole Building",'Project Information'!$L$11&lt;&gt;'Project Information'!$O$11),'Project Information'!$L$11,0)))</f>
        <v>0</v>
      </c>
      <c r="H121" s="248"/>
      <c r="I121" s="218">
        <f>IFERROR(VLOOKUP(H121,'LED Products List'!$B$8:$G$57,2,FALSE),0)</f>
        <v>0</v>
      </c>
      <c r="J121" s="218">
        <f>IFERROR(VLOOKUP(H121,'LED Products List'!$B$8:$G$57,3,FALSE),0)</f>
        <v>0</v>
      </c>
      <c r="K121" s="218">
        <f>IFERROR(VLOOKUP(H121,'LED Products List'!$B$8:$G$57,4,FALSE),0)</f>
        <v>0</v>
      </c>
      <c r="L121" s="248"/>
      <c r="M121" s="249"/>
      <c r="N121" s="250">
        <f t="shared" si="11"/>
        <v>0</v>
      </c>
      <c r="O121" s="251">
        <f t="shared" si="12"/>
        <v>0</v>
      </c>
      <c r="P121" s="179">
        <f t="shared" si="13"/>
        <v>0</v>
      </c>
      <c r="Q121" s="179">
        <f t="shared" si="14"/>
        <v>0</v>
      </c>
      <c r="R121" s="179">
        <f t="shared" si="15"/>
        <v>0</v>
      </c>
      <c r="S121" s="331"/>
      <c r="T121" s="480">
        <f t="shared" si="16"/>
        <v>0</v>
      </c>
      <c r="U121" s="448">
        <f t="shared" si="9"/>
        <v>0</v>
      </c>
      <c r="V121" s="449">
        <f>IF($D$8="Space By Space",$F121*$E121,IF($D121="Atrium &gt;40 ft in height",($F121*$E121)+0.04,IF($B121&lt;&gt;0,$E$8*'Project Information'!$L$9,0)))</f>
        <v>0</v>
      </c>
      <c r="W121" s="453">
        <f t="shared" si="17"/>
        <v>0</v>
      </c>
      <c r="X121" s="453">
        <f>IF(OR(C121="Refrig",AND($R$1="RWH",C121="Refrig"),AND($R$1="RWH",C121="Yes")),$W121*(1+#REF!),IF($C121="Yes",$W121*(1+$P$5),W121))</f>
        <v>0</v>
      </c>
      <c r="Y121" s="452">
        <f>IF(OR(C121="Refrig",AND($R$1="RWH",C121="Refrig"),AND($R$1="RWH",C121="Yes")),$V121*(1+#REF!),IF($C121="Yes",$V121*(1+$P$6),V121*(1+0)))</f>
        <v>0</v>
      </c>
      <c r="Z121" s="452">
        <f>IF(OR(C121="Refrig",AND($R$1="RWH",C121="Refrig"),AND($R$1="RWH",C121="Yes")),$W121*#REF!,IF(C121="Yes",$W121*$P$7,W121*0))</f>
        <v>0</v>
      </c>
    </row>
    <row r="122" spans="1:26" ht="63" customHeight="1" thickBot="1">
      <c r="A122" s="242">
        <v>113</v>
      </c>
      <c r="B122" s="243"/>
      <c r="C122" s="247"/>
      <c r="D122" s="279"/>
      <c r="E122" s="250">
        <f t="shared" si="10"/>
        <v>0</v>
      </c>
      <c r="F122" s="278">
        <f t="array" ref="F122">IFERROR(INDEX(CodeLPD,MATCH($D$8&amp;$D122,CodeMethod&amp;SpaceType,0), MATCH('Project Information'!$F$15,Table1[[#Headers],[2020 ECCCNYS (der. IECC 2018)]:[IECC 2015]],0)),0)</f>
        <v>0</v>
      </c>
      <c r="G122" s="328">
        <f>IF(AND('Project Information'!$C$15="Space By Space",'Interior Space'!$B122&gt;0),VLOOKUP('Interior Space'!$D122,Code!$B$34:$E$130,4,TRUE),IF(AND('Project Information'!$C$15="Whole Building",'Project Information'!$L$11=0),'Project Information'!$O$11,IF(AND('Project Information'!$C$15="Whole Building",'Project Information'!$L$11&lt;&gt;'Project Information'!$O$11),'Project Information'!$L$11,0)))</f>
        <v>0</v>
      </c>
      <c r="H122" s="248"/>
      <c r="I122" s="218">
        <f>IFERROR(VLOOKUP(H122,'LED Products List'!$B$8:$G$57,2,FALSE),0)</f>
        <v>0</v>
      </c>
      <c r="J122" s="218">
        <f>IFERROR(VLOOKUP(H122,'LED Products List'!$B$8:$G$57,3,FALSE),0)</f>
        <v>0</v>
      </c>
      <c r="K122" s="218">
        <f>IFERROR(VLOOKUP(H122,'LED Products List'!$B$8:$G$57,4,FALSE),0)</f>
        <v>0</v>
      </c>
      <c r="L122" s="248"/>
      <c r="M122" s="249"/>
      <c r="N122" s="250">
        <f t="shared" si="11"/>
        <v>0</v>
      </c>
      <c r="O122" s="251">
        <f t="shared" si="12"/>
        <v>0</v>
      </c>
      <c r="P122" s="179">
        <f t="shared" si="13"/>
        <v>0</v>
      </c>
      <c r="Q122" s="179">
        <f t="shared" si="14"/>
        <v>0</v>
      </c>
      <c r="R122" s="179">
        <f t="shared" si="15"/>
        <v>0</v>
      </c>
      <c r="S122" s="331"/>
      <c r="T122" s="480">
        <f t="shared" si="16"/>
        <v>0</v>
      </c>
      <c r="U122" s="448">
        <f t="shared" si="9"/>
        <v>0</v>
      </c>
      <c r="V122" s="449">
        <f>IF($D$8="Space By Space",$F122*$E122,IF($D122="Atrium &gt;40 ft in height",($F122*$E122)+0.04,IF($B122&lt;&gt;0,$E$8*'Project Information'!$L$9,0)))</f>
        <v>0</v>
      </c>
      <c r="W122" s="453">
        <f t="shared" si="17"/>
        <v>0</v>
      </c>
      <c r="X122" s="453">
        <f>IF(OR(C122="Refrig",AND($R$1="RWH",C122="Refrig"),AND($R$1="RWH",C122="Yes")),$W122*(1+#REF!),IF($C122="Yes",$W122*(1+$P$5),W122))</f>
        <v>0</v>
      </c>
      <c r="Y122" s="452">
        <f>IF(OR(C122="Refrig",AND($R$1="RWH",C122="Refrig"),AND($R$1="RWH",C122="Yes")),$V122*(1+#REF!),IF($C122="Yes",$V122*(1+$P$6),V122*(1+0)))</f>
        <v>0</v>
      </c>
      <c r="Z122" s="452">
        <f>IF(OR(C122="Refrig",AND($R$1="RWH",C122="Refrig"),AND($R$1="RWH",C122="Yes")),$W122*#REF!,IF(C122="Yes",$W122*$P$7,W122*0))</f>
        <v>0</v>
      </c>
    </row>
    <row r="123" spans="1:26" ht="63" customHeight="1" thickBot="1">
      <c r="A123" s="242">
        <v>114</v>
      </c>
      <c r="B123" s="243"/>
      <c r="C123" s="247"/>
      <c r="D123" s="279"/>
      <c r="E123" s="250">
        <f t="shared" si="10"/>
        <v>0</v>
      </c>
      <c r="F123" s="278">
        <f t="array" ref="F123">IFERROR(INDEX(CodeLPD,MATCH($D$8&amp;$D123,CodeMethod&amp;SpaceType,0), MATCH('Project Information'!$F$15,Table1[[#Headers],[2020 ECCCNYS (der. IECC 2018)]:[IECC 2015]],0)),0)</f>
        <v>0</v>
      </c>
      <c r="G123" s="328">
        <f>IF(AND('Project Information'!$C$15="Space By Space",'Interior Space'!$B123&gt;0),VLOOKUP('Interior Space'!$D123,Code!$B$34:$E$130,4,TRUE),IF(AND('Project Information'!$C$15="Whole Building",'Project Information'!$L$11=0),'Project Information'!$O$11,IF(AND('Project Information'!$C$15="Whole Building",'Project Information'!$L$11&lt;&gt;'Project Information'!$O$11),'Project Information'!$L$11,0)))</f>
        <v>0</v>
      </c>
      <c r="H123" s="248"/>
      <c r="I123" s="218">
        <f>IFERROR(VLOOKUP(H123,'LED Products List'!$B$8:$G$57,2,FALSE),0)</f>
        <v>0</v>
      </c>
      <c r="J123" s="218">
        <f>IFERROR(VLOOKUP(H123,'LED Products List'!$B$8:$G$57,3,FALSE),0)</f>
        <v>0</v>
      </c>
      <c r="K123" s="218">
        <f>IFERROR(VLOOKUP(H123,'LED Products List'!$B$8:$G$57,4,FALSE),0)</f>
        <v>0</v>
      </c>
      <c r="L123" s="248"/>
      <c r="M123" s="249"/>
      <c r="N123" s="250">
        <f t="shared" si="11"/>
        <v>0</v>
      </c>
      <c r="O123" s="251">
        <f t="shared" si="12"/>
        <v>0</v>
      </c>
      <c r="P123" s="179">
        <f t="shared" si="13"/>
        <v>0</v>
      </c>
      <c r="Q123" s="179">
        <f t="shared" si="14"/>
        <v>0</v>
      </c>
      <c r="R123" s="179">
        <f t="shared" si="15"/>
        <v>0</v>
      </c>
      <c r="S123" s="331"/>
      <c r="T123" s="480">
        <f t="shared" si="16"/>
        <v>0</v>
      </c>
      <c r="U123" s="448">
        <f t="shared" si="9"/>
        <v>0</v>
      </c>
      <c r="V123" s="449">
        <f>IF($D$8="Space By Space",$F123*$E123,IF($D123="Atrium &gt;40 ft in height",($F123*$E123)+0.04,IF($B123&lt;&gt;0,$E$8*'Project Information'!$L$9,0)))</f>
        <v>0</v>
      </c>
      <c r="W123" s="453">
        <f t="shared" si="17"/>
        <v>0</v>
      </c>
      <c r="X123" s="453">
        <f>IF(OR(C123="Refrig",AND($R$1="RWH",C123="Refrig"),AND($R$1="RWH",C123="Yes")),$W123*(1+#REF!),IF($C123="Yes",$W123*(1+$P$5),W123))</f>
        <v>0</v>
      </c>
      <c r="Y123" s="452">
        <f>IF(OR(C123="Refrig",AND($R$1="RWH",C123="Refrig"),AND($R$1="RWH",C123="Yes")),$V123*(1+#REF!),IF($C123="Yes",$V123*(1+$P$6),V123*(1+0)))</f>
        <v>0</v>
      </c>
      <c r="Z123" s="452">
        <f>IF(OR(C123="Refrig",AND($R$1="RWH",C123="Refrig"),AND($R$1="RWH",C123="Yes")),$W123*#REF!,IF(C123="Yes",$W123*$P$7,W123*0))</f>
        <v>0</v>
      </c>
    </row>
    <row r="124" spans="1:26" ht="63" customHeight="1" thickBot="1">
      <c r="A124" s="242">
        <v>115</v>
      </c>
      <c r="B124" s="243"/>
      <c r="C124" s="247"/>
      <c r="D124" s="279"/>
      <c r="E124" s="250">
        <f t="shared" si="10"/>
        <v>0</v>
      </c>
      <c r="F124" s="278">
        <f t="array" ref="F124">IFERROR(INDEX(CodeLPD,MATCH($D$8&amp;$D124,CodeMethod&amp;SpaceType,0), MATCH('Project Information'!$F$15,Table1[[#Headers],[2020 ECCCNYS (der. IECC 2018)]:[IECC 2015]],0)),0)</f>
        <v>0</v>
      </c>
      <c r="G124" s="328">
        <f>IF(AND('Project Information'!$C$15="Space By Space",'Interior Space'!$B124&gt;0),VLOOKUP('Interior Space'!$D124,Code!$B$34:$E$130,4,TRUE),IF(AND('Project Information'!$C$15="Whole Building",'Project Information'!$L$11=0),'Project Information'!$O$11,IF(AND('Project Information'!$C$15="Whole Building",'Project Information'!$L$11&lt;&gt;'Project Information'!$O$11),'Project Information'!$L$11,0)))</f>
        <v>0</v>
      </c>
      <c r="H124" s="248"/>
      <c r="I124" s="218">
        <f>IFERROR(VLOOKUP(H124,'LED Products List'!$B$8:$G$57,2,FALSE),0)</f>
        <v>0</v>
      </c>
      <c r="J124" s="218">
        <f>IFERROR(VLOOKUP(H124,'LED Products List'!$B$8:$G$57,3,FALSE),0)</f>
        <v>0</v>
      </c>
      <c r="K124" s="218">
        <f>IFERROR(VLOOKUP(H124,'LED Products List'!$B$8:$G$57,4,FALSE),0)</f>
        <v>0</v>
      </c>
      <c r="L124" s="248"/>
      <c r="M124" s="249"/>
      <c r="N124" s="250">
        <f t="shared" si="11"/>
        <v>0</v>
      </c>
      <c r="O124" s="251">
        <f t="shared" si="12"/>
        <v>0</v>
      </c>
      <c r="P124" s="179">
        <f t="shared" si="13"/>
        <v>0</v>
      </c>
      <c r="Q124" s="179">
        <f t="shared" si="14"/>
        <v>0</v>
      </c>
      <c r="R124" s="179">
        <f t="shared" si="15"/>
        <v>0</v>
      </c>
      <c r="S124" s="331"/>
      <c r="T124" s="480">
        <f t="shared" si="16"/>
        <v>0</v>
      </c>
      <c r="U124" s="448">
        <f t="shared" si="9"/>
        <v>0</v>
      </c>
      <c r="V124" s="449">
        <f>IF($D$8="Space By Space",$F124*$E124,IF($D124="Atrium &gt;40 ft in height",($F124*$E124)+0.04,IF($B124&lt;&gt;0,$E$8*'Project Information'!$L$9,0)))</f>
        <v>0</v>
      </c>
      <c r="W124" s="453">
        <f t="shared" si="17"/>
        <v>0</v>
      </c>
      <c r="X124" s="453">
        <f>IF(OR(C124="Refrig",AND($R$1="RWH",C124="Refrig"),AND($R$1="RWH",C124="Yes")),$W124*(1+#REF!),IF($C124="Yes",$W124*(1+$P$5),W124))</f>
        <v>0</v>
      </c>
      <c r="Y124" s="452">
        <f>IF(OR(C124="Refrig",AND($R$1="RWH",C124="Refrig"),AND($R$1="RWH",C124="Yes")),$V124*(1+#REF!),IF($C124="Yes",$V124*(1+$P$6),V124*(1+0)))</f>
        <v>0</v>
      </c>
      <c r="Z124" s="452">
        <f>IF(OR(C124="Refrig",AND($R$1="RWH",C124="Refrig"),AND($R$1="RWH",C124="Yes")),$W124*#REF!,IF(C124="Yes",$W124*$P$7,W124*0))</f>
        <v>0</v>
      </c>
    </row>
    <row r="125" spans="1:26" ht="63" customHeight="1" thickBot="1">
      <c r="A125" s="242">
        <v>116</v>
      </c>
      <c r="B125" s="243"/>
      <c r="C125" s="247"/>
      <c r="D125" s="279"/>
      <c r="E125" s="250">
        <f t="shared" si="10"/>
        <v>0</v>
      </c>
      <c r="F125" s="278">
        <f t="array" ref="F125">IFERROR(INDEX(CodeLPD,MATCH($D$8&amp;$D125,CodeMethod&amp;SpaceType,0), MATCH('Project Information'!$F$15,Table1[[#Headers],[2020 ECCCNYS (der. IECC 2018)]:[IECC 2015]],0)),0)</f>
        <v>0</v>
      </c>
      <c r="G125" s="328">
        <f>IF(AND('Project Information'!$C$15="Space By Space",'Interior Space'!$B125&gt;0),VLOOKUP('Interior Space'!$D125,Code!$B$34:$E$130,4,TRUE),IF(AND('Project Information'!$C$15="Whole Building",'Project Information'!$L$11=0),'Project Information'!$O$11,IF(AND('Project Information'!$C$15="Whole Building",'Project Information'!$L$11&lt;&gt;'Project Information'!$O$11),'Project Information'!$L$11,0)))</f>
        <v>0</v>
      </c>
      <c r="H125" s="248"/>
      <c r="I125" s="218">
        <f>IFERROR(VLOOKUP(H125,'LED Products List'!$B$8:$G$57,2,FALSE),0)</f>
        <v>0</v>
      </c>
      <c r="J125" s="218">
        <f>IFERROR(VLOOKUP(H125,'LED Products List'!$B$8:$G$57,3,FALSE),0)</f>
        <v>0</v>
      </c>
      <c r="K125" s="218">
        <f>IFERROR(VLOOKUP(H125,'LED Products List'!$B$8:$G$57,4,FALSE),0)</f>
        <v>0</v>
      </c>
      <c r="L125" s="248"/>
      <c r="M125" s="249"/>
      <c r="N125" s="250">
        <f t="shared" si="11"/>
        <v>0</v>
      </c>
      <c r="O125" s="251">
        <f t="shared" si="12"/>
        <v>0</v>
      </c>
      <c r="P125" s="179">
        <f t="shared" si="13"/>
        <v>0</v>
      </c>
      <c r="Q125" s="179">
        <f t="shared" si="14"/>
        <v>0</v>
      </c>
      <c r="R125" s="179">
        <f t="shared" si="15"/>
        <v>0</v>
      </c>
      <c r="S125" s="331"/>
      <c r="T125" s="480">
        <f t="shared" si="16"/>
        <v>0</v>
      </c>
      <c r="U125" s="448">
        <f t="shared" si="9"/>
        <v>0</v>
      </c>
      <c r="V125" s="449">
        <f>IF($D$8="Space By Space",$F125*$E125,IF($D125="Atrium &gt;40 ft in height",($F125*$E125)+0.04,IF($B125&lt;&gt;0,$E$8*'Project Information'!$L$9,0)))</f>
        <v>0</v>
      </c>
      <c r="W125" s="453">
        <f t="shared" si="17"/>
        <v>0</v>
      </c>
      <c r="X125" s="453">
        <f>IF(OR(C125="Refrig",AND($R$1="RWH",C125="Refrig"),AND($R$1="RWH",C125="Yes")),$W125*(1+#REF!),IF($C125="Yes",$W125*(1+$P$5),W125))</f>
        <v>0</v>
      </c>
      <c r="Y125" s="452">
        <f>IF(OR(C125="Refrig",AND($R$1="RWH",C125="Refrig"),AND($R$1="RWH",C125="Yes")),$V125*(1+#REF!),IF($C125="Yes",$V125*(1+$P$6),V125*(1+0)))</f>
        <v>0</v>
      </c>
      <c r="Z125" s="452">
        <f>IF(OR(C125="Refrig",AND($R$1="RWH",C125="Refrig"),AND($R$1="RWH",C125="Yes")),$W125*#REF!,IF(C125="Yes",$W125*$P$7,W125*0))</f>
        <v>0</v>
      </c>
    </row>
    <row r="126" spans="1:26" ht="63" customHeight="1" thickBot="1">
      <c r="A126" s="242">
        <v>117</v>
      </c>
      <c r="B126" s="243"/>
      <c r="C126" s="247"/>
      <c r="D126" s="279"/>
      <c r="E126" s="250">
        <f t="shared" si="10"/>
        <v>0</v>
      </c>
      <c r="F126" s="278">
        <f t="array" ref="F126">IFERROR(INDEX(CodeLPD,MATCH($D$8&amp;$D126,CodeMethod&amp;SpaceType,0), MATCH('Project Information'!$F$15,Table1[[#Headers],[2020 ECCCNYS (der. IECC 2018)]:[IECC 2015]],0)),0)</f>
        <v>0</v>
      </c>
      <c r="G126" s="328">
        <f>IF(AND('Project Information'!$C$15="Space By Space",'Interior Space'!$B126&gt;0),VLOOKUP('Interior Space'!$D126,Code!$B$34:$E$130,4,TRUE),IF(AND('Project Information'!$C$15="Whole Building",'Project Information'!$L$11=0),'Project Information'!$O$11,IF(AND('Project Information'!$C$15="Whole Building",'Project Information'!$L$11&lt;&gt;'Project Information'!$O$11),'Project Information'!$L$11,0)))</f>
        <v>0</v>
      </c>
      <c r="H126" s="248"/>
      <c r="I126" s="218">
        <f>IFERROR(VLOOKUP(H126,'LED Products List'!$B$8:$G$57,2,FALSE),0)</f>
        <v>0</v>
      </c>
      <c r="J126" s="218">
        <f>IFERROR(VLOOKUP(H126,'LED Products List'!$B$8:$G$57,3,FALSE),0)</f>
        <v>0</v>
      </c>
      <c r="K126" s="218">
        <f>IFERROR(VLOOKUP(H126,'LED Products List'!$B$8:$G$57,4,FALSE),0)</f>
        <v>0</v>
      </c>
      <c r="L126" s="248"/>
      <c r="M126" s="249"/>
      <c r="N126" s="250">
        <f t="shared" si="11"/>
        <v>0</v>
      </c>
      <c r="O126" s="251">
        <f t="shared" si="12"/>
        <v>0</v>
      </c>
      <c r="P126" s="179">
        <f t="shared" si="13"/>
        <v>0</v>
      </c>
      <c r="Q126" s="179">
        <f t="shared" si="14"/>
        <v>0</v>
      </c>
      <c r="R126" s="179">
        <f t="shared" si="15"/>
        <v>0</v>
      </c>
      <c r="S126" s="331"/>
      <c r="T126" s="480">
        <f t="shared" si="16"/>
        <v>0</v>
      </c>
      <c r="U126" s="448">
        <f t="shared" si="9"/>
        <v>0</v>
      </c>
      <c r="V126" s="449">
        <f>IF($D$8="Space By Space",$F126*$E126,IF($D126="Atrium &gt;40 ft in height",($F126*$E126)+0.04,IF($B126&lt;&gt;0,$E$8*'Project Information'!$L$9,0)))</f>
        <v>0</v>
      </c>
      <c r="W126" s="453">
        <f t="shared" si="17"/>
        <v>0</v>
      </c>
      <c r="X126" s="453">
        <f>IF(OR(C126="Refrig",AND($R$1="RWH",C126="Refrig"),AND($R$1="RWH",C126="Yes")),$W126*(1+#REF!),IF($C126="Yes",$W126*(1+$P$5),W126))</f>
        <v>0</v>
      </c>
      <c r="Y126" s="452">
        <f>IF(OR(C126="Refrig",AND($R$1="RWH",C126="Refrig"),AND($R$1="RWH",C126="Yes")),$V126*(1+#REF!),IF($C126="Yes",$V126*(1+$P$6),V126*(1+0)))</f>
        <v>0</v>
      </c>
      <c r="Z126" s="452">
        <f>IF(OR(C126="Refrig",AND($R$1="RWH",C126="Refrig"),AND($R$1="RWH",C126="Yes")),$W126*#REF!,IF(C126="Yes",$W126*$P$7,W126*0))</f>
        <v>0</v>
      </c>
    </row>
    <row r="127" spans="1:26" ht="63" customHeight="1" thickBot="1">
      <c r="A127" s="242">
        <v>118</v>
      </c>
      <c r="B127" s="243"/>
      <c r="C127" s="247"/>
      <c r="D127" s="279"/>
      <c r="E127" s="250">
        <f t="shared" si="10"/>
        <v>0</v>
      </c>
      <c r="F127" s="278">
        <f t="array" ref="F127">IFERROR(INDEX(CodeLPD,MATCH($D$8&amp;$D127,CodeMethod&amp;SpaceType,0), MATCH('Project Information'!$F$15,Table1[[#Headers],[2020 ECCCNYS (der. IECC 2018)]:[IECC 2015]],0)),0)</f>
        <v>0</v>
      </c>
      <c r="G127" s="328">
        <f>IF(AND('Project Information'!$C$15="Space By Space",'Interior Space'!$B127&gt;0),VLOOKUP('Interior Space'!$D127,Code!$B$34:$E$130,4,TRUE),IF(AND('Project Information'!$C$15="Whole Building",'Project Information'!$L$11=0),'Project Information'!$O$11,IF(AND('Project Information'!$C$15="Whole Building",'Project Information'!$L$11&lt;&gt;'Project Information'!$O$11),'Project Information'!$L$11,0)))</f>
        <v>0</v>
      </c>
      <c r="H127" s="248"/>
      <c r="I127" s="218">
        <f>IFERROR(VLOOKUP(H127,'LED Products List'!$B$8:$G$57,2,FALSE),0)</f>
        <v>0</v>
      </c>
      <c r="J127" s="218">
        <f>IFERROR(VLOOKUP(H127,'LED Products List'!$B$8:$G$57,3,FALSE),0)</f>
        <v>0</v>
      </c>
      <c r="K127" s="218">
        <f>IFERROR(VLOOKUP(H127,'LED Products List'!$B$8:$G$57,4,FALSE),0)</f>
        <v>0</v>
      </c>
      <c r="L127" s="248"/>
      <c r="M127" s="249"/>
      <c r="N127" s="250">
        <f t="shared" si="11"/>
        <v>0</v>
      </c>
      <c r="O127" s="251">
        <f t="shared" si="12"/>
        <v>0</v>
      </c>
      <c r="P127" s="179">
        <f t="shared" si="13"/>
        <v>0</v>
      </c>
      <c r="Q127" s="179">
        <f t="shared" si="14"/>
        <v>0</v>
      </c>
      <c r="R127" s="179">
        <f t="shared" si="15"/>
        <v>0</v>
      </c>
      <c r="S127" s="331"/>
      <c r="T127" s="480">
        <f t="shared" si="16"/>
        <v>0</v>
      </c>
      <c r="U127" s="448">
        <f t="shared" si="9"/>
        <v>0</v>
      </c>
      <c r="V127" s="449">
        <f>IF($D$8="Space By Space",$F127*$E127,IF($D127="Atrium &gt;40 ft in height",($F127*$E127)+0.04,IF($B127&lt;&gt;0,$E$8*'Project Information'!$L$9,0)))</f>
        <v>0</v>
      </c>
      <c r="W127" s="453">
        <f t="shared" si="17"/>
        <v>0</v>
      </c>
      <c r="X127" s="453">
        <f>IF(OR(C127="Refrig",AND($R$1="RWH",C127="Refrig"),AND($R$1="RWH",C127="Yes")),$W127*(1+#REF!),IF($C127="Yes",$W127*(1+$P$5),W127))</f>
        <v>0</v>
      </c>
      <c r="Y127" s="452">
        <f>IF(OR(C127="Refrig",AND($R$1="RWH",C127="Refrig"),AND($R$1="RWH",C127="Yes")),$V127*(1+#REF!),IF($C127="Yes",$V127*(1+$P$6),V127*(1+0)))</f>
        <v>0</v>
      </c>
      <c r="Z127" s="452">
        <f>IF(OR(C127="Refrig",AND($R$1="RWH",C127="Refrig"),AND($R$1="RWH",C127="Yes")),$W127*#REF!,IF(C127="Yes",$W127*$P$7,W127*0))</f>
        <v>0</v>
      </c>
    </row>
    <row r="128" spans="1:26" ht="63" customHeight="1" thickBot="1">
      <c r="A128" s="242">
        <v>119</v>
      </c>
      <c r="B128" s="243"/>
      <c r="C128" s="247"/>
      <c r="D128" s="279"/>
      <c r="E128" s="250">
        <f t="shared" si="10"/>
        <v>0</v>
      </c>
      <c r="F128" s="278">
        <f t="array" ref="F128">IFERROR(INDEX(CodeLPD,MATCH($D$8&amp;$D128,CodeMethod&amp;SpaceType,0), MATCH('Project Information'!$F$15,Table1[[#Headers],[2020 ECCCNYS (der. IECC 2018)]:[IECC 2015]],0)),0)</f>
        <v>0</v>
      </c>
      <c r="G128" s="328">
        <f>IF(AND('Project Information'!$C$15="Space By Space",'Interior Space'!$B128&gt;0),VLOOKUP('Interior Space'!$D128,Code!$B$34:$E$130,4,TRUE),IF(AND('Project Information'!$C$15="Whole Building",'Project Information'!$L$11=0),'Project Information'!$O$11,IF(AND('Project Information'!$C$15="Whole Building",'Project Information'!$L$11&lt;&gt;'Project Information'!$O$11),'Project Information'!$L$11,0)))</f>
        <v>0</v>
      </c>
      <c r="H128" s="248"/>
      <c r="I128" s="218">
        <f>IFERROR(VLOOKUP(H128,'LED Products List'!$B$8:$G$57,2,FALSE),0)</f>
        <v>0</v>
      </c>
      <c r="J128" s="218">
        <f>IFERROR(VLOOKUP(H128,'LED Products List'!$B$8:$G$57,3,FALSE),0)</f>
        <v>0</v>
      </c>
      <c r="K128" s="218">
        <f>IFERROR(VLOOKUP(H128,'LED Products List'!$B$8:$G$57,4,FALSE),0)</f>
        <v>0</v>
      </c>
      <c r="L128" s="248"/>
      <c r="M128" s="249"/>
      <c r="N128" s="250">
        <f t="shared" si="11"/>
        <v>0</v>
      </c>
      <c r="O128" s="251">
        <f t="shared" si="12"/>
        <v>0</v>
      </c>
      <c r="P128" s="179">
        <f t="shared" si="13"/>
        <v>0</v>
      </c>
      <c r="Q128" s="179">
        <f t="shared" si="14"/>
        <v>0</v>
      </c>
      <c r="R128" s="179">
        <f t="shared" si="15"/>
        <v>0</v>
      </c>
      <c r="S128" s="331"/>
      <c r="T128" s="480">
        <f t="shared" si="16"/>
        <v>0</v>
      </c>
      <c r="U128" s="448">
        <f t="shared" si="9"/>
        <v>0</v>
      </c>
      <c r="V128" s="449">
        <f>IF($D$8="Space By Space",$F128*$E128,IF($D128="Atrium &gt;40 ft in height",($F128*$E128)+0.04,IF($B128&lt;&gt;0,$E$8*'Project Information'!$L$9,0)))</f>
        <v>0</v>
      </c>
      <c r="W128" s="453">
        <f t="shared" si="17"/>
        <v>0</v>
      </c>
      <c r="X128" s="453">
        <f>IF(OR(C128="Refrig",AND($R$1="RWH",C128="Refrig"),AND($R$1="RWH",C128="Yes")),$W128*(1+#REF!),IF($C128="Yes",$W128*(1+$P$5),W128))</f>
        <v>0</v>
      </c>
      <c r="Y128" s="452">
        <f>IF(OR(C128="Refrig",AND($R$1="RWH",C128="Refrig"),AND($R$1="RWH",C128="Yes")),$V128*(1+#REF!),IF($C128="Yes",$V128*(1+$P$6),V128*(1+0)))</f>
        <v>0</v>
      </c>
      <c r="Z128" s="452">
        <f>IF(OR(C128="Refrig",AND($R$1="RWH",C128="Refrig"),AND($R$1="RWH",C128="Yes")),$W128*#REF!,IF(C128="Yes",$W128*$P$7,W128*0))</f>
        <v>0</v>
      </c>
    </row>
    <row r="129" spans="1:26" ht="63" customHeight="1" thickBot="1">
      <c r="A129" s="242">
        <v>120</v>
      </c>
      <c r="B129" s="243"/>
      <c r="C129" s="247"/>
      <c r="D129" s="279"/>
      <c r="E129" s="250">
        <f t="shared" si="10"/>
        <v>0</v>
      </c>
      <c r="F129" s="278">
        <f t="array" ref="F129">IFERROR(INDEX(CodeLPD,MATCH($D$8&amp;$D129,CodeMethod&amp;SpaceType,0), MATCH('Project Information'!$F$15,Table1[[#Headers],[2020 ECCCNYS (der. IECC 2018)]:[IECC 2015]],0)),0)</f>
        <v>0</v>
      </c>
      <c r="G129" s="328">
        <f>IF(AND('Project Information'!$C$15="Space By Space",'Interior Space'!$B129&gt;0),VLOOKUP('Interior Space'!$D129,Code!$B$34:$E$130,4,TRUE),IF(AND('Project Information'!$C$15="Whole Building",'Project Information'!$L$11=0),'Project Information'!$O$11,IF(AND('Project Information'!$C$15="Whole Building",'Project Information'!$L$11&lt;&gt;'Project Information'!$O$11),'Project Information'!$L$11,0)))</f>
        <v>0</v>
      </c>
      <c r="H129" s="248"/>
      <c r="I129" s="218">
        <f>IFERROR(VLOOKUP(H129,'LED Products List'!$B$8:$G$57,2,FALSE),0)</f>
        <v>0</v>
      </c>
      <c r="J129" s="218">
        <f>IFERROR(VLOOKUP(H129,'LED Products List'!$B$8:$G$57,3,FALSE),0)</f>
        <v>0</v>
      </c>
      <c r="K129" s="218">
        <f>IFERROR(VLOOKUP(H129,'LED Products List'!$B$8:$G$57,4,FALSE),0)</f>
        <v>0</v>
      </c>
      <c r="L129" s="248"/>
      <c r="M129" s="249"/>
      <c r="N129" s="250">
        <f t="shared" si="11"/>
        <v>0</v>
      </c>
      <c r="O129" s="251">
        <f t="shared" si="12"/>
        <v>0</v>
      </c>
      <c r="P129" s="179">
        <f t="shared" si="13"/>
        <v>0</v>
      </c>
      <c r="Q129" s="179">
        <f t="shared" si="14"/>
        <v>0</v>
      </c>
      <c r="R129" s="179">
        <f t="shared" si="15"/>
        <v>0</v>
      </c>
      <c r="S129" s="331"/>
      <c r="T129" s="480">
        <f t="shared" si="16"/>
        <v>0</v>
      </c>
      <c r="U129" s="448">
        <f t="shared" si="9"/>
        <v>0</v>
      </c>
      <c r="V129" s="449">
        <f>IF($D$8="Space By Space",$F129*$E129,IF($D129="Atrium &gt;40 ft in height",($F129*$E129)+0.04,IF($B129&lt;&gt;0,$E$8*'Project Information'!$L$9,0)))</f>
        <v>0</v>
      </c>
      <c r="W129" s="453">
        <f t="shared" si="17"/>
        <v>0</v>
      </c>
      <c r="X129" s="453">
        <f>IF(OR(C129="Refrig",AND($R$1="RWH",C129="Refrig"),AND($R$1="RWH",C129="Yes")),$W129*(1+#REF!),IF($C129="Yes",$W129*(1+$P$5),W129))</f>
        <v>0</v>
      </c>
      <c r="Y129" s="452">
        <f>IF(OR(C129="Refrig",AND($R$1="RWH",C129="Refrig"),AND($R$1="RWH",C129="Yes")),$V129*(1+#REF!),IF($C129="Yes",$V129*(1+$P$6),V129*(1+0)))</f>
        <v>0</v>
      </c>
      <c r="Z129" s="452">
        <f>IF(OR(C129="Refrig",AND($R$1="RWH",C129="Refrig"),AND($R$1="RWH",C129="Yes")),$W129*#REF!,IF(C129="Yes",$W129*$P$7,W129*0))</f>
        <v>0</v>
      </c>
    </row>
    <row r="130" spans="1:26" ht="63" customHeight="1" thickBot="1">
      <c r="A130" s="242">
        <v>121</v>
      </c>
      <c r="B130" s="243"/>
      <c r="C130" s="247"/>
      <c r="D130" s="279"/>
      <c r="E130" s="250">
        <f t="shared" si="10"/>
        <v>0</v>
      </c>
      <c r="F130" s="278">
        <f t="array" ref="F130">IFERROR(INDEX(CodeLPD,MATCH($D$8&amp;$D130,CodeMethod&amp;SpaceType,0), MATCH('Project Information'!$F$15,Table1[[#Headers],[2020 ECCCNYS (der. IECC 2018)]:[IECC 2015]],0)),0)</f>
        <v>0</v>
      </c>
      <c r="G130" s="328">
        <f>IF(AND('Project Information'!$C$15="Space By Space",'Interior Space'!$B130&gt;0),VLOOKUP('Interior Space'!$D130,Code!$B$34:$E$130,4,TRUE),IF(AND('Project Information'!$C$15="Whole Building",'Project Information'!$L$11=0),'Project Information'!$O$11,IF(AND('Project Information'!$C$15="Whole Building",'Project Information'!$L$11&lt;&gt;'Project Information'!$O$11),'Project Information'!$L$11,0)))</f>
        <v>0</v>
      </c>
      <c r="H130" s="248"/>
      <c r="I130" s="218">
        <f>IFERROR(VLOOKUP(H130,'LED Products List'!$B$8:$G$57,2,FALSE),0)</f>
        <v>0</v>
      </c>
      <c r="J130" s="218">
        <f>IFERROR(VLOOKUP(H130,'LED Products List'!$B$8:$G$57,3,FALSE),0)</f>
        <v>0</v>
      </c>
      <c r="K130" s="218">
        <f>IFERROR(VLOOKUP(H130,'LED Products List'!$B$8:$G$57,4,FALSE),0)</f>
        <v>0</v>
      </c>
      <c r="L130" s="248"/>
      <c r="M130" s="249"/>
      <c r="N130" s="250">
        <f t="shared" si="11"/>
        <v>0</v>
      </c>
      <c r="O130" s="251">
        <f t="shared" si="12"/>
        <v>0</v>
      </c>
      <c r="P130" s="179">
        <f t="shared" si="13"/>
        <v>0</v>
      </c>
      <c r="Q130" s="179">
        <f t="shared" si="14"/>
        <v>0</v>
      </c>
      <c r="R130" s="179">
        <f t="shared" si="15"/>
        <v>0</v>
      </c>
      <c r="S130" s="331"/>
      <c r="T130" s="480">
        <f t="shared" si="16"/>
        <v>0</v>
      </c>
      <c r="U130" s="448">
        <f t="shared" si="9"/>
        <v>0</v>
      </c>
      <c r="V130" s="449">
        <f>IF($D$8="Space By Space",$F130*$E130,IF($D130="Atrium &gt;40 ft in height",($F130*$E130)+0.04,IF($B130&lt;&gt;0,$E$8*'Project Information'!$L$9,0)))</f>
        <v>0</v>
      </c>
      <c r="W130" s="453">
        <f t="shared" si="17"/>
        <v>0</v>
      </c>
      <c r="X130" s="453">
        <f>IF(OR(C130="Refrig",AND($R$1="RWH",C130="Refrig"),AND($R$1="RWH",C130="Yes")),$W130*(1+#REF!),IF($C130="Yes",$W130*(1+$P$5),W130))</f>
        <v>0</v>
      </c>
      <c r="Y130" s="452">
        <f>IF(OR(C130="Refrig",AND($R$1="RWH",C130="Refrig"),AND($R$1="RWH",C130="Yes")),$V130*(1+#REF!),IF($C130="Yes",$V130*(1+$P$6),V130*(1+0)))</f>
        <v>0</v>
      </c>
      <c r="Z130" s="452">
        <f>IF(OR(C130="Refrig",AND($R$1="RWH",C130="Refrig"),AND($R$1="RWH",C130="Yes")),$W130*#REF!,IF(C130="Yes",$W130*$P$7,W130*0))</f>
        <v>0</v>
      </c>
    </row>
    <row r="131" spans="1:26" ht="63" customHeight="1" thickBot="1">
      <c r="A131" s="242">
        <v>122</v>
      </c>
      <c r="B131" s="243"/>
      <c r="C131" s="247"/>
      <c r="D131" s="279"/>
      <c r="E131" s="250">
        <f t="shared" si="10"/>
        <v>0</v>
      </c>
      <c r="F131" s="278">
        <f t="array" ref="F131">IFERROR(INDEX(CodeLPD,MATCH($D$8&amp;$D131,CodeMethod&amp;SpaceType,0), MATCH('Project Information'!$F$15,Table1[[#Headers],[2020 ECCCNYS (der. IECC 2018)]:[IECC 2015]],0)),0)</f>
        <v>0</v>
      </c>
      <c r="G131" s="328">
        <f>IF(AND('Project Information'!$C$15="Space By Space",'Interior Space'!$B131&gt;0),VLOOKUP('Interior Space'!$D131,Code!$B$34:$E$130,4,TRUE),IF(AND('Project Information'!$C$15="Whole Building",'Project Information'!$L$11=0),'Project Information'!$O$11,IF(AND('Project Information'!$C$15="Whole Building",'Project Information'!$L$11&lt;&gt;'Project Information'!$O$11),'Project Information'!$L$11,0)))</f>
        <v>0</v>
      </c>
      <c r="H131" s="248"/>
      <c r="I131" s="218">
        <f>IFERROR(VLOOKUP(H131,'LED Products List'!$B$8:$G$57,2,FALSE),0)</f>
        <v>0</v>
      </c>
      <c r="J131" s="218">
        <f>IFERROR(VLOOKUP(H131,'LED Products List'!$B$8:$G$57,3,FALSE),0)</f>
        <v>0</v>
      </c>
      <c r="K131" s="218">
        <f>IFERROR(VLOOKUP(H131,'LED Products List'!$B$8:$G$57,4,FALSE),0)</f>
        <v>0</v>
      </c>
      <c r="L131" s="248"/>
      <c r="M131" s="249"/>
      <c r="N131" s="250">
        <f t="shared" si="11"/>
        <v>0</v>
      </c>
      <c r="O131" s="251">
        <f t="shared" si="12"/>
        <v>0</v>
      </c>
      <c r="P131" s="179">
        <f t="shared" si="13"/>
        <v>0</v>
      </c>
      <c r="Q131" s="179">
        <f t="shared" si="14"/>
        <v>0</v>
      </c>
      <c r="R131" s="179">
        <f t="shared" si="15"/>
        <v>0</v>
      </c>
      <c r="S131" s="331"/>
      <c r="T131" s="480">
        <f t="shared" si="16"/>
        <v>0</v>
      </c>
      <c r="U131" s="448">
        <f t="shared" si="9"/>
        <v>0</v>
      </c>
      <c r="V131" s="449">
        <f>IF($D$8="Space By Space",$F131*$E131,IF($D131="Atrium &gt;40 ft in height",($F131*$E131)+0.04,IF($B131&lt;&gt;0,$E$8*'Project Information'!$L$9,0)))</f>
        <v>0</v>
      </c>
      <c r="W131" s="453">
        <f t="shared" si="17"/>
        <v>0</v>
      </c>
      <c r="X131" s="453">
        <f>IF(OR(C131="Refrig",AND($R$1="RWH",C131="Refrig"),AND($R$1="RWH",C131="Yes")),$W131*(1+#REF!),IF($C131="Yes",$W131*(1+$P$5),W131))</f>
        <v>0</v>
      </c>
      <c r="Y131" s="452">
        <f>IF(OR(C131="Refrig",AND($R$1="RWH",C131="Refrig"),AND($R$1="RWH",C131="Yes")),$V131*(1+#REF!),IF($C131="Yes",$V131*(1+$P$6),V131*(1+0)))</f>
        <v>0</v>
      </c>
      <c r="Z131" s="452">
        <f>IF(OR(C131="Refrig",AND($R$1="RWH",C131="Refrig"),AND($R$1="RWH",C131="Yes")),$W131*#REF!,IF(C131="Yes",$W131*$P$7,W131*0))</f>
        <v>0</v>
      </c>
    </row>
    <row r="132" spans="1:26" ht="63" customHeight="1" thickBot="1">
      <c r="A132" s="242">
        <v>123</v>
      </c>
      <c r="B132" s="243"/>
      <c r="C132" s="247"/>
      <c r="D132" s="279"/>
      <c r="E132" s="250">
        <f t="shared" si="10"/>
        <v>0</v>
      </c>
      <c r="F132" s="278">
        <f t="array" ref="F132">IFERROR(INDEX(CodeLPD,MATCH($D$8&amp;$D132,CodeMethod&amp;SpaceType,0), MATCH('Project Information'!$F$15,Table1[[#Headers],[2020 ECCCNYS (der. IECC 2018)]:[IECC 2015]],0)),0)</f>
        <v>0</v>
      </c>
      <c r="G132" s="328">
        <f>IF(AND('Project Information'!$C$15="Space By Space",'Interior Space'!$B132&gt;0),VLOOKUP('Interior Space'!$D132,Code!$B$34:$E$130,4,TRUE),IF(AND('Project Information'!$C$15="Whole Building",'Project Information'!$L$11=0),'Project Information'!$O$11,IF(AND('Project Information'!$C$15="Whole Building",'Project Information'!$L$11&lt;&gt;'Project Information'!$O$11),'Project Information'!$L$11,0)))</f>
        <v>0</v>
      </c>
      <c r="H132" s="248"/>
      <c r="I132" s="218">
        <f>IFERROR(VLOOKUP(H132,'LED Products List'!$B$8:$G$57,2,FALSE),0)</f>
        <v>0</v>
      </c>
      <c r="J132" s="218">
        <f>IFERROR(VLOOKUP(H132,'LED Products List'!$B$8:$G$57,3,FALSE),0)</f>
        <v>0</v>
      </c>
      <c r="K132" s="218">
        <f>IFERROR(VLOOKUP(H132,'LED Products List'!$B$8:$G$57,4,FALSE),0)</f>
        <v>0</v>
      </c>
      <c r="L132" s="248"/>
      <c r="M132" s="249"/>
      <c r="N132" s="250">
        <f t="shared" si="11"/>
        <v>0</v>
      </c>
      <c r="O132" s="251">
        <f t="shared" si="12"/>
        <v>0</v>
      </c>
      <c r="P132" s="179">
        <f t="shared" si="13"/>
        <v>0</v>
      </c>
      <c r="Q132" s="179">
        <f t="shared" si="14"/>
        <v>0</v>
      </c>
      <c r="R132" s="179">
        <f t="shared" si="15"/>
        <v>0</v>
      </c>
      <c r="S132" s="331"/>
      <c r="T132" s="480">
        <f t="shared" si="16"/>
        <v>0</v>
      </c>
      <c r="U132" s="448">
        <f t="shared" si="9"/>
        <v>0</v>
      </c>
      <c r="V132" s="449">
        <f>IF($D$8="Space By Space",$F132*$E132,IF($D132="Atrium &gt;40 ft in height",($F132*$E132)+0.04,IF($B132&lt;&gt;0,$E$8*'Project Information'!$L$9,0)))</f>
        <v>0</v>
      </c>
      <c r="W132" s="453">
        <f t="shared" si="17"/>
        <v>0</v>
      </c>
      <c r="X132" s="453">
        <f>IF(OR(C132="Refrig",AND($R$1="RWH",C132="Refrig"),AND($R$1="RWH",C132="Yes")),$W132*(1+#REF!),IF($C132="Yes",$W132*(1+$P$5),W132))</f>
        <v>0</v>
      </c>
      <c r="Y132" s="452">
        <f>IF(OR(C132="Refrig",AND($R$1="RWH",C132="Refrig"),AND($R$1="RWH",C132="Yes")),$V132*(1+#REF!),IF($C132="Yes",$V132*(1+$P$6),V132*(1+0)))</f>
        <v>0</v>
      </c>
      <c r="Z132" s="452">
        <f>IF(OR(C132="Refrig",AND($R$1="RWH",C132="Refrig"),AND($R$1="RWH",C132="Yes")),$W132*#REF!,IF(C132="Yes",$W132*$P$7,W132*0))</f>
        <v>0</v>
      </c>
    </row>
    <row r="133" spans="1:26" ht="63" customHeight="1" thickBot="1">
      <c r="A133" s="242">
        <v>124</v>
      </c>
      <c r="B133" s="243"/>
      <c r="C133" s="247"/>
      <c r="D133" s="279"/>
      <c r="E133" s="250">
        <f t="shared" si="10"/>
        <v>0</v>
      </c>
      <c r="F133" s="278">
        <f t="array" ref="F133">IFERROR(INDEX(CodeLPD,MATCH($D$8&amp;$D133,CodeMethod&amp;SpaceType,0), MATCH('Project Information'!$F$15,Table1[[#Headers],[2020 ECCCNYS (der. IECC 2018)]:[IECC 2015]],0)),0)</f>
        <v>0</v>
      </c>
      <c r="G133" s="328">
        <f>IF(AND('Project Information'!$C$15="Space By Space",'Interior Space'!$B133&gt;0),VLOOKUP('Interior Space'!$D133,Code!$B$34:$E$130,4,TRUE),IF(AND('Project Information'!$C$15="Whole Building",'Project Information'!$L$11=0),'Project Information'!$O$11,IF(AND('Project Information'!$C$15="Whole Building",'Project Information'!$L$11&lt;&gt;'Project Information'!$O$11),'Project Information'!$L$11,0)))</f>
        <v>0</v>
      </c>
      <c r="H133" s="248"/>
      <c r="I133" s="218">
        <f>IFERROR(VLOOKUP(H133,'LED Products List'!$B$8:$G$57,2,FALSE),0)</f>
        <v>0</v>
      </c>
      <c r="J133" s="218">
        <f>IFERROR(VLOOKUP(H133,'LED Products List'!$B$8:$G$57,3,FALSE),0)</f>
        <v>0</v>
      </c>
      <c r="K133" s="218">
        <f>IFERROR(VLOOKUP(H133,'LED Products List'!$B$8:$G$57,4,FALSE),0)</f>
        <v>0</v>
      </c>
      <c r="L133" s="248"/>
      <c r="M133" s="249"/>
      <c r="N133" s="250">
        <f t="shared" si="11"/>
        <v>0</v>
      </c>
      <c r="O133" s="251">
        <f t="shared" si="12"/>
        <v>0</v>
      </c>
      <c r="P133" s="179">
        <f t="shared" si="13"/>
        <v>0</v>
      </c>
      <c r="Q133" s="179">
        <f t="shared" si="14"/>
        <v>0</v>
      </c>
      <c r="R133" s="179">
        <f t="shared" si="15"/>
        <v>0</v>
      </c>
      <c r="S133" s="331"/>
      <c r="T133" s="480">
        <f t="shared" si="16"/>
        <v>0</v>
      </c>
      <c r="U133" s="448">
        <f t="shared" si="9"/>
        <v>0</v>
      </c>
      <c r="V133" s="449">
        <f>IF($D$8="Space By Space",$F133*$E133,IF($D133="Atrium &gt;40 ft in height",($F133*$E133)+0.04,IF($B133&lt;&gt;0,$E$8*'Project Information'!$L$9,0)))</f>
        <v>0</v>
      </c>
      <c r="W133" s="453">
        <f t="shared" si="17"/>
        <v>0</v>
      </c>
      <c r="X133" s="453">
        <f>IF(OR(C133="Refrig",AND($R$1="RWH",C133="Refrig"),AND($R$1="RWH",C133="Yes")),$W133*(1+#REF!),IF($C133="Yes",$W133*(1+$P$5),W133))</f>
        <v>0</v>
      </c>
      <c r="Y133" s="452">
        <f>IF(OR(C133="Refrig",AND($R$1="RWH",C133="Refrig"),AND($R$1="RWH",C133="Yes")),$V133*(1+#REF!),IF($C133="Yes",$V133*(1+$P$6),V133*(1+0)))</f>
        <v>0</v>
      </c>
      <c r="Z133" s="452">
        <f>IF(OR(C133="Refrig",AND($R$1="RWH",C133="Refrig"),AND($R$1="RWH",C133="Yes")),$W133*#REF!,IF(C133="Yes",$W133*$P$7,W133*0))</f>
        <v>0</v>
      </c>
    </row>
    <row r="134" spans="1:26" ht="63" customHeight="1" thickBot="1">
      <c r="A134" s="242">
        <v>125</v>
      </c>
      <c r="B134" s="243"/>
      <c r="C134" s="247"/>
      <c r="D134" s="279"/>
      <c r="E134" s="250">
        <f t="shared" si="10"/>
        <v>0</v>
      </c>
      <c r="F134" s="278">
        <f t="array" ref="F134">IFERROR(INDEX(CodeLPD,MATCH($D$8&amp;$D134,CodeMethod&amp;SpaceType,0), MATCH('Project Information'!$F$15,Table1[[#Headers],[2020 ECCCNYS (der. IECC 2018)]:[IECC 2015]],0)),0)</f>
        <v>0</v>
      </c>
      <c r="G134" s="328">
        <f>IF(AND('Project Information'!$C$15="Space By Space",'Interior Space'!$B134&gt;0),VLOOKUP('Interior Space'!$D134,Code!$B$34:$E$130,4,TRUE),IF(AND('Project Information'!$C$15="Whole Building",'Project Information'!$L$11=0),'Project Information'!$O$11,IF(AND('Project Information'!$C$15="Whole Building",'Project Information'!$L$11&lt;&gt;'Project Information'!$O$11),'Project Information'!$L$11,0)))</f>
        <v>0</v>
      </c>
      <c r="H134" s="248"/>
      <c r="I134" s="218">
        <f>IFERROR(VLOOKUP(H134,'LED Products List'!$B$8:$G$57,2,FALSE),0)</f>
        <v>0</v>
      </c>
      <c r="J134" s="218">
        <f>IFERROR(VLOOKUP(H134,'LED Products List'!$B$8:$G$57,3,FALSE),0)</f>
        <v>0</v>
      </c>
      <c r="K134" s="218">
        <f>IFERROR(VLOOKUP(H134,'LED Products List'!$B$8:$G$57,4,FALSE),0)</f>
        <v>0</v>
      </c>
      <c r="L134" s="248"/>
      <c r="M134" s="249"/>
      <c r="N134" s="250">
        <f t="shared" si="11"/>
        <v>0</v>
      </c>
      <c r="O134" s="251">
        <f t="shared" si="12"/>
        <v>0</v>
      </c>
      <c r="P134" s="179">
        <f t="shared" si="13"/>
        <v>0</v>
      </c>
      <c r="Q134" s="179">
        <f t="shared" si="14"/>
        <v>0</v>
      </c>
      <c r="R134" s="179">
        <f t="shared" si="15"/>
        <v>0</v>
      </c>
      <c r="S134" s="331"/>
      <c r="T134" s="480">
        <f t="shared" si="16"/>
        <v>0</v>
      </c>
      <c r="U134" s="448">
        <f t="shared" si="9"/>
        <v>0</v>
      </c>
      <c r="V134" s="449">
        <f>IF($D$8="Space By Space",$F134*$E134,IF($D134="Atrium &gt;40 ft in height",($F134*$E134)+0.04,IF($B134&lt;&gt;0,$E$8*'Project Information'!$L$9,0)))</f>
        <v>0</v>
      </c>
      <c r="W134" s="453">
        <f t="shared" si="17"/>
        <v>0</v>
      </c>
      <c r="X134" s="453">
        <f>IF(OR(C134="Refrig",AND($R$1="RWH",C134="Refrig"),AND($R$1="RWH",C134="Yes")),$W134*(1+#REF!),IF($C134="Yes",$W134*(1+$P$5),W134))</f>
        <v>0</v>
      </c>
      <c r="Y134" s="452">
        <f>IF(OR(C134="Refrig",AND($R$1="RWH",C134="Refrig"),AND($R$1="RWH",C134="Yes")),$V134*(1+#REF!),IF($C134="Yes",$V134*(1+$P$6),V134*(1+0)))</f>
        <v>0</v>
      </c>
      <c r="Z134" s="452">
        <f>IF(OR(C134="Refrig",AND($R$1="RWH",C134="Refrig"),AND($R$1="RWH",C134="Yes")),$W134*#REF!,IF(C134="Yes",$W134*$P$7,W134*0))</f>
        <v>0</v>
      </c>
    </row>
    <row r="135" spans="1:26" ht="63" customHeight="1" thickBot="1">
      <c r="A135" s="242">
        <v>126</v>
      </c>
      <c r="B135" s="243"/>
      <c r="C135" s="247"/>
      <c r="D135" s="279"/>
      <c r="E135" s="250">
        <f t="shared" si="10"/>
        <v>0</v>
      </c>
      <c r="F135" s="278">
        <f t="array" ref="F135">IFERROR(INDEX(CodeLPD,MATCH($D$8&amp;$D135,CodeMethod&amp;SpaceType,0), MATCH('Project Information'!$F$15,Table1[[#Headers],[2020 ECCCNYS (der. IECC 2018)]:[IECC 2015]],0)),0)</f>
        <v>0</v>
      </c>
      <c r="G135" s="328">
        <f>IF(AND('Project Information'!$C$15="Space By Space",'Interior Space'!$B135&gt;0),VLOOKUP('Interior Space'!$D135,Code!$B$34:$E$130,4,TRUE),IF(AND('Project Information'!$C$15="Whole Building",'Project Information'!$L$11=0),'Project Information'!$O$11,IF(AND('Project Information'!$C$15="Whole Building",'Project Information'!$L$11&lt;&gt;'Project Information'!$O$11),'Project Information'!$L$11,0)))</f>
        <v>0</v>
      </c>
      <c r="H135" s="248"/>
      <c r="I135" s="218">
        <f>IFERROR(VLOOKUP(H135,'LED Products List'!$B$8:$G$57,2,FALSE),0)</f>
        <v>0</v>
      </c>
      <c r="J135" s="218">
        <f>IFERROR(VLOOKUP(H135,'LED Products List'!$B$8:$G$57,3,FALSE),0)</f>
        <v>0</v>
      </c>
      <c r="K135" s="218">
        <f>IFERROR(VLOOKUP(H135,'LED Products List'!$B$8:$G$57,4,FALSE),0)</f>
        <v>0</v>
      </c>
      <c r="L135" s="248"/>
      <c r="M135" s="249"/>
      <c r="N135" s="250">
        <f t="shared" si="11"/>
        <v>0</v>
      </c>
      <c r="O135" s="251">
        <f t="shared" si="12"/>
        <v>0</v>
      </c>
      <c r="P135" s="179">
        <f t="shared" si="13"/>
        <v>0</v>
      </c>
      <c r="Q135" s="179">
        <f t="shared" si="14"/>
        <v>0</v>
      </c>
      <c r="R135" s="179">
        <f t="shared" si="15"/>
        <v>0</v>
      </c>
      <c r="S135" s="331"/>
      <c r="T135" s="480">
        <f t="shared" si="16"/>
        <v>0</v>
      </c>
      <c r="U135" s="448">
        <f t="shared" si="9"/>
        <v>0</v>
      </c>
      <c r="V135" s="449">
        <f>IF($D$8="Space By Space",$F135*$E135,IF($D135="Atrium &gt;40 ft in height",($F135*$E135)+0.04,IF($B135&lt;&gt;0,$E$8*'Project Information'!$L$9,0)))</f>
        <v>0</v>
      </c>
      <c r="W135" s="453">
        <f t="shared" si="17"/>
        <v>0</v>
      </c>
      <c r="X135" s="453">
        <f>IF(OR(C135="Refrig",AND($R$1="RWH",C135="Refrig"),AND($R$1="RWH",C135="Yes")),$W135*(1+#REF!),IF($C135="Yes",$W135*(1+$P$5),W135))</f>
        <v>0</v>
      </c>
      <c r="Y135" s="452">
        <f>IF(OR(C135="Refrig",AND($R$1="RWH",C135="Refrig"),AND($R$1="RWH",C135="Yes")),$V135*(1+#REF!),IF($C135="Yes",$V135*(1+$P$6),V135*(1+0)))</f>
        <v>0</v>
      </c>
      <c r="Z135" s="452">
        <f>IF(OR(C135="Refrig",AND($R$1="RWH",C135="Refrig"),AND($R$1="RWH",C135="Yes")),$W135*#REF!,IF(C135="Yes",$W135*$P$7,W135*0))</f>
        <v>0</v>
      </c>
    </row>
    <row r="136" spans="1:26" ht="63" customHeight="1" thickBot="1">
      <c r="A136" s="242">
        <v>127</v>
      </c>
      <c r="B136" s="243"/>
      <c r="C136" s="247"/>
      <c r="D136" s="279"/>
      <c r="E136" s="250">
        <f t="shared" si="10"/>
        <v>0</v>
      </c>
      <c r="F136" s="278">
        <f t="array" ref="F136">IFERROR(INDEX(CodeLPD,MATCH($D$8&amp;$D136,CodeMethod&amp;SpaceType,0), MATCH('Project Information'!$F$15,Table1[[#Headers],[2020 ECCCNYS (der. IECC 2018)]:[IECC 2015]],0)),0)</f>
        <v>0</v>
      </c>
      <c r="G136" s="328">
        <f>IF(AND('Project Information'!$C$15="Space By Space",'Interior Space'!$B136&gt;0),VLOOKUP('Interior Space'!$D136,Code!$B$34:$E$130,4,TRUE),IF(AND('Project Information'!$C$15="Whole Building",'Project Information'!$L$11=0),'Project Information'!$O$11,IF(AND('Project Information'!$C$15="Whole Building",'Project Information'!$L$11&lt;&gt;'Project Information'!$O$11),'Project Information'!$L$11,0)))</f>
        <v>0</v>
      </c>
      <c r="H136" s="248"/>
      <c r="I136" s="218">
        <f>IFERROR(VLOOKUP(H136,'LED Products List'!$B$8:$G$57,2,FALSE),0)</f>
        <v>0</v>
      </c>
      <c r="J136" s="218">
        <f>IFERROR(VLOOKUP(H136,'LED Products List'!$B$8:$G$57,3,FALSE),0)</f>
        <v>0</v>
      </c>
      <c r="K136" s="218">
        <f>IFERROR(VLOOKUP(H136,'LED Products List'!$B$8:$G$57,4,FALSE),0)</f>
        <v>0</v>
      </c>
      <c r="L136" s="248"/>
      <c r="M136" s="249"/>
      <c r="N136" s="250">
        <f t="shared" si="11"/>
        <v>0</v>
      </c>
      <c r="O136" s="251">
        <f t="shared" si="12"/>
        <v>0</v>
      </c>
      <c r="P136" s="179">
        <f t="shared" si="13"/>
        <v>0</v>
      </c>
      <c r="Q136" s="179">
        <f t="shared" si="14"/>
        <v>0</v>
      </c>
      <c r="R136" s="179">
        <f t="shared" si="15"/>
        <v>0</v>
      </c>
      <c r="S136" s="331"/>
      <c r="T136" s="480">
        <f t="shared" si="16"/>
        <v>0</v>
      </c>
      <c r="U136" s="448">
        <f t="shared" si="9"/>
        <v>0</v>
      </c>
      <c r="V136" s="449">
        <f>IF($D$8="Space By Space",$F136*$E136,IF($D136="Atrium &gt;40 ft in height",($F136*$E136)+0.04,IF($B136&lt;&gt;0,$E$8*'Project Information'!$L$9,0)))</f>
        <v>0</v>
      </c>
      <c r="W136" s="453">
        <f t="shared" si="17"/>
        <v>0</v>
      </c>
      <c r="X136" s="453">
        <f>IF(OR(C136="Refrig",AND($R$1="RWH",C136="Refrig"),AND($R$1="RWH",C136="Yes")),$W136*(1+#REF!),IF($C136="Yes",$W136*(1+$P$5),W136))</f>
        <v>0</v>
      </c>
      <c r="Y136" s="452">
        <f>IF(OR(C136="Refrig",AND($R$1="RWH",C136="Refrig"),AND($R$1="RWH",C136="Yes")),$V136*(1+#REF!),IF($C136="Yes",$V136*(1+$P$6),V136*(1+0)))</f>
        <v>0</v>
      </c>
      <c r="Z136" s="452">
        <f>IF(OR(C136="Refrig",AND($R$1="RWH",C136="Refrig"),AND($R$1="RWH",C136="Yes")),$W136*#REF!,IF(C136="Yes",$W136*$P$7,W136*0))</f>
        <v>0</v>
      </c>
    </row>
    <row r="137" spans="1:26" ht="63" customHeight="1" thickBot="1">
      <c r="A137" s="242">
        <v>128</v>
      </c>
      <c r="B137" s="243"/>
      <c r="C137" s="247"/>
      <c r="D137" s="279"/>
      <c r="E137" s="250">
        <f t="shared" si="10"/>
        <v>0</v>
      </c>
      <c r="F137" s="278">
        <f t="array" ref="F137">IFERROR(INDEX(CodeLPD,MATCH($D$8&amp;$D137,CodeMethod&amp;SpaceType,0), MATCH('Project Information'!$F$15,Table1[[#Headers],[2020 ECCCNYS (der. IECC 2018)]:[IECC 2015]],0)),0)</f>
        <v>0</v>
      </c>
      <c r="G137" s="328">
        <f>IF(AND('Project Information'!$C$15="Space By Space",'Interior Space'!$B137&gt;0),VLOOKUP('Interior Space'!$D137,Code!$B$34:$E$130,4,TRUE),IF(AND('Project Information'!$C$15="Whole Building",'Project Information'!$L$11=0),'Project Information'!$O$11,IF(AND('Project Information'!$C$15="Whole Building",'Project Information'!$L$11&lt;&gt;'Project Information'!$O$11),'Project Information'!$L$11,0)))</f>
        <v>0</v>
      </c>
      <c r="H137" s="248"/>
      <c r="I137" s="218">
        <f>IFERROR(VLOOKUP(H137,'LED Products List'!$B$8:$G$57,2,FALSE),0)</f>
        <v>0</v>
      </c>
      <c r="J137" s="218">
        <f>IFERROR(VLOOKUP(H137,'LED Products List'!$B$8:$G$57,3,FALSE),0)</f>
        <v>0</v>
      </c>
      <c r="K137" s="218">
        <f>IFERROR(VLOOKUP(H137,'LED Products List'!$B$8:$G$57,4,FALSE),0)</f>
        <v>0</v>
      </c>
      <c r="L137" s="248"/>
      <c r="M137" s="249"/>
      <c r="N137" s="250">
        <f t="shared" si="11"/>
        <v>0</v>
      </c>
      <c r="O137" s="251">
        <f t="shared" si="12"/>
        <v>0</v>
      </c>
      <c r="P137" s="179">
        <f t="shared" si="13"/>
        <v>0</v>
      </c>
      <c r="Q137" s="179">
        <f t="shared" si="14"/>
        <v>0</v>
      </c>
      <c r="R137" s="179">
        <f t="shared" si="15"/>
        <v>0</v>
      </c>
      <c r="S137" s="331"/>
      <c r="T137" s="480">
        <f t="shared" si="16"/>
        <v>0</v>
      </c>
      <c r="U137" s="448">
        <f t="shared" si="9"/>
        <v>0</v>
      </c>
      <c r="V137" s="449">
        <f>IF($D$8="Space By Space",$F137*$E137,IF($D137="Atrium &gt;40 ft in height",($F137*$E137)+0.04,IF($B137&lt;&gt;0,$E$8*'Project Information'!$L$9,0)))</f>
        <v>0</v>
      </c>
      <c r="W137" s="453">
        <f t="shared" si="17"/>
        <v>0</v>
      </c>
      <c r="X137" s="453">
        <f>IF(OR(C137="Refrig",AND($R$1="RWH",C137="Refrig"),AND($R$1="RWH",C137="Yes")),$W137*(1+#REF!),IF($C137="Yes",$W137*(1+$P$5),W137))</f>
        <v>0</v>
      </c>
      <c r="Y137" s="452">
        <f>IF(OR(C137="Refrig",AND($R$1="RWH",C137="Refrig"),AND($R$1="RWH",C137="Yes")),$V137*(1+#REF!),IF($C137="Yes",$V137*(1+$P$6),V137*(1+0)))</f>
        <v>0</v>
      </c>
      <c r="Z137" s="452">
        <f>IF(OR(C137="Refrig",AND($R$1="RWH",C137="Refrig"),AND($R$1="RWH",C137="Yes")),$W137*#REF!,IF(C137="Yes",$W137*$P$7,W137*0))</f>
        <v>0</v>
      </c>
    </row>
    <row r="138" spans="1:26" ht="63" customHeight="1" thickBot="1">
      <c r="A138" s="242">
        <v>129</v>
      </c>
      <c r="B138" s="243"/>
      <c r="C138" s="247"/>
      <c r="D138" s="279"/>
      <c r="E138" s="250">
        <f t="shared" si="10"/>
        <v>0</v>
      </c>
      <c r="F138" s="278">
        <f t="array" ref="F138">IFERROR(INDEX(CodeLPD,MATCH($D$8&amp;$D138,CodeMethod&amp;SpaceType,0), MATCH('Project Information'!$F$15,Table1[[#Headers],[2020 ECCCNYS (der. IECC 2018)]:[IECC 2015]],0)),0)</f>
        <v>0</v>
      </c>
      <c r="G138" s="328">
        <f>IF(AND('Project Information'!$C$15="Space By Space",'Interior Space'!$B138&gt;0),VLOOKUP('Interior Space'!$D138,Code!$B$34:$E$130,4,TRUE),IF(AND('Project Information'!$C$15="Whole Building",'Project Information'!$L$11=0),'Project Information'!$O$11,IF(AND('Project Information'!$C$15="Whole Building",'Project Information'!$L$11&lt;&gt;'Project Information'!$O$11),'Project Information'!$L$11,0)))</f>
        <v>0</v>
      </c>
      <c r="H138" s="248"/>
      <c r="I138" s="218">
        <f>IFERROR(VLOOKUP(H138,'LED Products List'!$B$8:$G$57,2,FALSE),0)</f>
        <v>0</v>
      </c>
      <c r="J138" s="218">
        <f>IFERROR(VLOOKUP(H138,'LED Products List'!$B$8:$G$57,3,FALSE),0)</f>
        <v>0</v>
      </c>
      <c r="K138" s="218">
        <f>IFERROR(VLOOKUP(H138,'LED Products List'!$B$8:$G$57,4,FALSE),0)</f>
        <v>0</v>
      </c>
      <c r="L138" s="248"/>
      <c r="M138" s="249"/>
      <c r="N138" s="250">
        <f t="shared" si="11"/>
        <v>0</v>
      </c>
      <c r="O138" s="251">
        <f t="shared" si="12"/>
        <v>0</v>
      </c>
      <c r="P138" s="179">
        <f t="shared" si="13"/>
        <v>0</v>
      </c>
      <c r="Q138" s="179">
        <f t="shared" si="14"/>
        <v>0</v>
      </c>
      <c r="R138" s="179">
        <f t="shared" si="15"/>
        <v>0</v>
      </c>
      <c r="S138" s="331"/>
      <c r="T138" s="480">
        <f t="shared" si="16"/>
        <v>0</v>
      </c>
      <c r="U138" s="448">
        <f t="shared" ref="U138:U201" si="18">IF(M138="Yes",(K138*N138*$AB$2),0)</f>
        <v>0</v>
      </c>
      <c r="V138" s="449">
        <f>IF($D$8="Space By Space",$F138*$E138,IF($D138="Atrium &gt;40 ft in height",($F138*$E138)+0.04,IF($B138&lt;&gt;0,$E$8*'Project Information'!$L$9,0)))</f>
        <v>0</v>
      </c>
      <c r="W138" s="453">
        <f t="shared" si="17"/>
        <v>0</v>
      </c>
      <c r="X138" s="453">
        <f>IF(OR(C138="Refrig",AND($R$1="RWH",C138="Refrig"),AND($R$1="RWH",C138="Yes")),$W138*(1+#REF!),IF($C138="Yes",$W138*(1+$P$5),W138))</f>
        <v>0</v>
      </c>
      <c r="Y138" s="452">
        <f>IF(OR(C138="Refrig",AND($R$1="RWH",C138="Refrig"),AND($R$1="RWH",C138="Yes")),$V138*(1+#REF!),IF($C138="Yes",$V138*(1+$P$6),V138*(1+0)))</f>
        <v>0</v>
      </c>
      <c r="Z138" s="452">
        <f>IF(OR(C138="Refrig",AND($R$1="RWH",C138="Refrig"),AND($R$1="RWH",C138="Yes")),$W138*#REF!,IF(C138="Yes",$W138*$P$7,W138*0))</f>
        <v>0</v>
      </c>
    </row>
    <row r="139" spans="1:26" ht="63" customHeight="1" thickBot="1">
      <c r="A139" s="242">
        <v>130</v>
      </c>
      <c r="B139" s="243"/>
      <c r="C139" s="247"/>
      <c r="D139" s="279"/>
      <c r="E139" s="250">
        <f t="shared" ref="E139:E202" si="19">IF(LEFT(D139,6)="Atrium","Enter Total Atrium Height in Feet",0)</f>
        <v>0</v>
      </c>
      <c r="F139" s="278">
        <f t="array" ref="F139">IFERROR(INDEX(CodeLPD,MATCH($D$8&amp;$D139,CodeMethod&amp;SpaceType,0), MATCH('Project Information'!$F$15,Table1[[#Headers],[2020 ECCCNYS (der. IECC 2018)]:[IECC 2015]],0)),0)</f>
        <v>0</v>
      </c>
      <c r="G139" s="328">
        <f>IF(AND('Project Information'!$C$15="Space By Space",'Interior Space'!$B139&gt;0),VLOOKUP('Interior Space'!$D139,Code!$B$34:$E$130,4,TRUE),IF(AND('Project Information'!$C$15="Whole Building",'Project Information'!$L$11=0),'Project Information'!$O$11,IF(AND('Project Information'!$C$15="Whole Building",'Project Information'!$L$11&lt;&gt;'Project Information'!$O$11),'Project Information'!$L$11,0)))</f>
        <v>0</v>
      </c>
      <c r="H139" s="248"/>
      <c r="I139" s="218">
        <f>IFERROR(VLOOKUP(H139,'LED Products List'!$B$8:$G$57,2,FALSE),0)</f>
        <v>0</v>
      </c>
      <c r="J139" s="218">
        <f>IFERROR(VLOOKUP(H139,'LED Products List'!$B$8:$G$57,3,FALSE),0)</f>
        <v>0</v>
      </c>
      <c r="K139" s="218">
        <f>IFERROR(VLOOKUP(H139,'LED Products List'!$B$8:$G$57,4,FALSE),0)</f>
        <v>0</v>
      </c>
      <c r="L139" s="248"/>
      <c r="M139" s="249"/>
      <c r="N139" s="250">
        <f t="shared" ref="N139:N202" si="20">L139</f>
        <v>0</v>
      </c>
      <c r="O139" s="251">
        <f t="shared" ref="O139:O202" si="21">IF(M139="Yes",(K139*L139)-(K139*N139*$AB$2),K139*L139)</f>
        <v>0</v>
      </c>
      <c r="P139" s="179">
        <f t="shared" ref="P139:P202" si="22">IFERROR(IF(C139="Refrigerated",G139*$O139*(1+1/$S$5),IF(C139="Frozen",G139*$O139*(1+1/$S$7),IF(C139="Yes",G139*$O139*(1+$P$5),G139*$O139))),0)</f>
        <v>0</v>
      </c>
      <c r="Q139" s="179">
        <f t="shared" ref="Q139:Q202" si="23">IFERROR(IF(C139="Refrigerated",$O139*(1+1/$S$5),IF(C139="Frozen",$O139*(1+1/$S$7),IF(C139="Yes",$O139*(1+$P$6),$O139))),0)</f>
        <v>0</v>
      </c>
      <c r="R139" s="179">
        <f t="shared" ref="R139:R202" si="24">IFERROR(IF(C139="Yes",$G139*$O139*$P$7,$G139*$O139*0),0)</f>
        <v>0</v>
      </c>
      <c r="S139" s="331"/>
      <c r="T139" s="480">
        <f t="shared" ref="T139:T202" si="25">O139*G139/1000</f>
        <v>0</v>
      </c>
      <c r="U139" s="448">
        <f t="shared" si="18"/>
        <v>0</v>
      </c>
      <c r="V139" s="449">
        <f>IF($D$8="Space By Space",$F139*$E139,IF($D139="Atrium &gt;40 ft in height",($F139*$E139)+0.04,IF($B139&lt;&gt;0,$E$8*'Project Information'!$L$9,0)))</f>
        <v>0</v>
      </c>
      <c r="W139" s="453">
        <f t="shared" ref="W139:W202" si="26">IF($D$8="Space By Space",V139*G139,V139*G139)</f>
        <v>0</v>
      </c>
      <c r="X139" s="453">
        <f>IF(OR(C139="Refrig",AND($R$1="RWH",C139="Refrig"),AND($R$1="RWH",C139="Yes")),$W139*(1+#REF!),IF($C139="Yes",$W139*(1+$P$5),W139))</f>
        <v>0</v>
      </c>
      <c r="Y139" s="452">
        <f>IF(OR(C139="Refrig",AND($R$1="RWH",C139="Refrig"),AND($R$1="RWH",C139="Yes")),$V139*(1+#REF!),IF($C139="Yes",$V139*(1+$P$6),V139*(1+0)))</f>
        <v>0</v>
      </c>
      <c r="Z139" s="452">
        <f>IF(OR(C139="Refrig",AND($R$1="RWH",C139="Refrig"),AND($R$1="RWH",C139="Yes")),$W139*#REF!,IF(C139="Yes",$W139*$P$7,W139*0))</f>
        <v>0</v>
      </c>
    </row>
    <row r="140" spans="1:26" ht="63" customHeight="1" thickBot="1">
      <c r="A140" s="242">
        <v>131</v>
      </c>
      <c r="B140" s="243"/>
      <c r="C140" s="247"/>
      <c r="D140" s="279"/>
      <c r="E140" s="250">
        <f t="shared" si="19"/>
        <v>0</v>
      </c>
      <c r="F140" s="278">
        <f t="array" ref="F140">IFERROR(INDEX(CodeLPD,MATCH($D$8&amp;$D140,CodeMethod&amp;SpaceType,0), MATCH('Project Information'!$F$15,Table1[[#Headers],[2020 ECCCNYS (der. IECC 2018)]:[IECC 2015]],0)),0)</f>
        <v>0</v>
      </c>
      <c r="G140" s="328">
        <f>IF(AND('Project Information'!$C$15="Space By Space",'Interior Space'!$B140&gt;0),VLOOKUP('Interior Space'!$D140,Code!$B$34:$E$130,4,TRUE),IF(AND('Project Information'!$C$15="Whole Building",'Project Information'!$L$11=0),'Project Information'!$O$11,IF(AND('Project Information'!$C$15="Whole Building",'Project Information'!$L$11&lt;&gt;'Project Information'!$O$11),'Project Information'!$L$11,0)))</f>
        <v>0</v>
      </c>
      <c r="H140" s="248"/>
      <c r="I140" s="218">
        <f>IFERROR(VLOOKUP(H140,'LED Products List'!$B$8:$G$57,2,FALSE),0)</f>
        <v>0</v>
      </c>
      <c r="J140" s="218">
        <f>IFERROR(VLOOKUP(H140,'LED Products List'!$B$8:$G$57,3,FALSE),0)</f>
        <v>0</v>
      </c>
      <c r="K140" s="218">
        <f>IFERROR(VLOOKUP(H140,'LED Products List'!$B$8:$G$57,4,FALSE),0)</f>
        <v>0</v>
      </c>
      <c r="L140" s="248"/>
      <c r="M140" s="249"/>
      <c r="N140" s="250">
        <f t="shared" si="20"/>
        <v>0</v>
      </c>
      <c r="O140" s="251">
        <f t="shared" si="21"/>
        <v>0</v>
      </c>
      <c r="P140" s="179">
        <f t="shared" si="22"/>
        <v>0</v>
      </c>
      <c r="Q140" s="179">
        <f t="shared" si="23"/>
        <v>0</v>
      </c>
      <c r="R140" s="179">
        <f t="shared" si="24"/>
        <v>0</v>
      </c>
      <c r="S140" s="331"/>
      <c r="T140" s="480">
        <f t="shared" si="25"/>
        <v>0</v>
      </c>
      <c r="U140" s="448">
        <f t="shared" si="18"/>
        <v>0</v>
      </c>
      <c r="V140" s="449">
        <f>IF($D$8="Space By Space",$F140*$E140,IF($D140="Atrium &gt;40 ft in height",($F140*$E140)+0.04,IF($B140&lt;&gt;0,$E$8*'Project Information'!$L$9,0)))</f>
        <v>0</v>
      </c>
      <c r="W140" s="453">
        <f t="shared" si="26"/>
        <v>0</v>
      </c>
      <c r="X140" s="453">
        <f>IF(OR(C140="Refrig",AND($R$1="RWH",C140="Refrig"),AND($R$1="RWH",C140="Yes")),$W140*(1+#REF!),IF($C140="Yes",$W140*(1+$P$5),W140))</f>
        <v>0</v>
      </c>
      <c r="Y140" s="452">
        <f>IF(OR(C140="Refrig",AND($R$1="RWH",C140="Refrig"),AND($R$1="RWH",C140="Yes")),$V140*(1+#REF!),IF($C140="Yes",$V140*(1+$P$6),V140*(1+0)))</f>
        <v>0</v>
      </c>
      <c r="Z140" s="452">
        <f>IF(OR(C140="Refrig",AND($R$1="RWH",C140="Refrig"),AND($R$1="RWH",C140="Yes")),$W140*#REF!,IF(C140="Yes",$W140*$P$7,W140*0))</f>
        <v>0</v>
      </c>
    </row>
    <row r="141" spans="1:26" ht="63" customHeight="1" thickBot="1">
      <c r="A141" s="242">
        <v>132</v>
      </c>
      <c r="B141" s="243"/>
      <c r="C141" s="247"/>
      <c r="D141" s="279"/>
      <c r="E141" s="250">
        <f t="shared" si="19"/>
        <v>0</v>
      </c>
      <c r="F141" s="278">
        <f t="array" ref="F141">IFERROR(INDEX(CodeLPD,MATCH($D$8&amp;$D141,CodeMethod&amp;SpaceType,0), MATCH('Project Information'!$F$15,Table1[[#Headers],[2020 ECCCNYS (der. IECC 2018)]:[IECC 2015]],0)),0)</f>
        <v>0</v>
      </c>
      <c r="G141" s="328">
        <f>IF(AND('Project Information'!$C$15="Space By Space",'Interior Space'!$B141&gt;0),VLOOKUP('Interior Space'!$D141,Code!$B$34:$E$130,4,TRUE),IF(AND('Project Information'!$C$15="Whole Building",'Project Information'!$L$11=0),'Project Information'!$O$11,IF(AND('Project Information'!$C$15="Whole Building",'Project Information'!$L$11&lt;&gt;'Project Information'!$O$11),'Project Information'!$L$11,0)))</f>
        <v>0</v>
      </c>
      <c r="H141" s="248"/>
      <c r="I141" s="218">
        <f>IFERROR(VLOOKUP(H141,'LED Products List'!$B$8:$G$57,2,FALSE),0)</f>
        <v>0</v>
      </c>
      <c r="J141" s="218">
        <f>IFERROR(VLOOKUP(H141,'LED Products List'!$B$8:$G$57,3,FALSE),0)</f>
        <v>0</v>
      </c>
      <c r="K141" s="218">
        <f>IFERROR(VLOOKUP(H141,'LED Products List'!$B$8:$G$57,4,FALSE),0)</f>
        <v>0</v>
      </c>
      <c r="L141" s="248"/>
      <c r="M141" s="249"/>
      <c r="N141" s="250">
        <f t="shared" si="20"/>
        <v>0</v>
      </c>
      <c r="O141" s="251">
        <f t="shared" si="21"/>
        <v>0</v>
      </c>
      <c r="P141" s="179">
        <f t="shared" si="22"/>
        <v>0</v>
      </c>
      <c r="Q141" s="179">
        <f t="shared" si="23"/>
        <v>0</v>
      </c>
      <c r="R141" s="179">
        <f t="shared" si="24"/>
        <v>0</v>
      </c>
      <c r="S141" s="331"/>
      <c r="T141" s="480">
        <f t="shared" si="25"/>
        <v>0</v>
      </c>
      <c r="U141" s="448">
        <f t="shared" si="18"/>
        <v>0</v>
      </c>
      <c r="V141" s="449">
        <f>IF($D$8="Space By Space",$F141*$E141,IF($D141="Atrium &gt;40 ft in height",($F141*$E141)+0.04,IF($B141&lt;&gt;0,$E$8*'Project Information'!$L$9,0)))</f>
        <v>0</v>
      </c>
      <c r="W141" s="453">
        <f t="shared" si="26"/>
        <v>0</v>
      </c>
      <c r="X141" s="453">
        <f>IF(OR(C141="Refrig",AND($R$1="RWH",C141="Refrig"),AND($R$1="RWH",C141="Yes")),$W141*(1+#REF!),IF($C141="Yes",$W141*(1+$P$5),W141))</f>
        <v>0</v>
      </c>
      <c r="Y141" s="452">
        <f>IF(OR(C141="Refrig",AND($R$1="RWH",C141="Refrig"),AND($R$1="RWH",C141="Yes")),$V141*(1+#REF!),IF($C141="Yes",$V141*(1+$P$6),V141*(1+0)))</f>
        <v>0</v>
      </c>
      <c r="Z141" s="452">
        <f>IF(OR(C141="Refrig",AND($R$1="RWH",C141="Refrig"),AND($R$1="RWH",C141="Yes")),$W141*#REF!,IF(C141="Yes",$W141*$P$7,W141*0))</f>
        <v>0</v>
      </c>
    </row>
    <row r="142" spans="1:26" ht="63" customHeight="1" thickBot="1">
      <c r="A142" s="242">
        <v>133</v>
      </c>
      <c r="B142" s="243"/>
      <c r="C142" s="247"/>
      <c r="D142" s="279"/>
      <c r="E142" s="250">
        <f t="shared" si="19"/>
        <v>0</v>
      </c>
      <c r="F142" s="278">
        <f t="array" ref="F142">IFERROR(INDEX(CodeLPD,MATCH($D$8&amp;$D142,CodeMethod&amp;SpaceType,0), MATCH('Project Information'!$F$15,Table1[[#Headers],[2020 ECCCNYS (der. IECC 2018)]:[IECC 2015]],0)),0)</f>
        <v>0</v>
      </c>
      <c r="G142" s="328">
        <f>IF(AND('Project Information'!$C$15="Space By Space",'Interior Space'!$B142&gt;0),VLOOKUP('Interior Space'!$D142,Code!$B$34:$E$130,4,TRUE),IF(AND('Project Information'!$C$15="Whole Building",'Project Information'!$L$11=0),'Project Information'!$O$11,IF(AND('Project Information'!$C$15="Whole Building",'Project Information'!$L$11&lt;&gt;'Project Information'!$O$11),'Project Information'!$L$11,0)))</f>
        <v>0</v>
      </c>
      <c r="H142" s="248"/>
      <c r="I142" s="218">
        <f>IFERROR(VLOOKUP(H142,'LED Products List'!$B$8:$G$57,2,FALSE),0)</f>
        <v>0</v>
      </c>
      <c r="J142" s="218">
        <f>IFERROR(VLOOKUP(H142,'LED Products List'!$B$8:$G$57,3,FALSE),0)</f>
        <v>0</v>
      </c>
      <c r="K142" s="218">
        <f>IFERROR(VLOOKUP(H142,'LED Products List'!$B$8:$G$57,4,FALSE),0)</f>
        <v>0</v>
      </c>
      <c r="L142" s="248"/>
      <c r="M142" s="249"/>
      <c r="N142" s="250">
        <f t="shared" si="20"/>
        <v>0</v>
      </c>
      <c r="O142" s="251">
        <f t="shared" si="21"/>
        <v>0</v>
      </c>
      <c r="P142" s="179">
        <f t="shared" si="22"/>
        <v>0</v>
      </c>
      <c r="Q142" s="179">
        <f t="shared" si="23"/>
        <v>0</v>
      </c>
      <c r="R142" s="179">
        <f t="shared" si="24"/>
        <v>0</v>
      </c>
      <c r="S142" s="331"/>
      <c r="T142" s="480">
        <f t="shared" si="25"/>
        <v>0</v>
      </c>
      <c r="U142" s="448">
        <f t="shared" si="18"/>
        <v>0</v>
      </c>
      <c r="V142" s="449">
        <f>IF($D$8="Space By Space",$F142*$E142,IF($D142="Atrium &gt;40 ft in height",($F142*$E142)+0.04,IF($B142&lt;&gt;0,$E$8*'Project Information'!$L$9,0)))</f>
        <v>0</v>
      </c>
      <c r="W142" s="453">
        <f t="shared" si="26"/>
        <v>0</v>
      </c>
      <c r="X142" s="453">
        <f>IF(OR(C142="Refrig",AND($R$1="RWH",C142="Refrig"),AND($R$1="RWH",C142="Yes")),$W142*(1+#REF!),IF($C142="Yes",$W142*(1+$P$5),W142))</f>
        <v>0</v>
      </c>
      <c r="Y142" s="452">
        <f>IF(OR(C142="Refrig",AND($R$1="RWH",C142="Refrig"),AND($R$1="RWH",C142="Yes")),$V142*(1+#REF!),IF($C142="Yes",$V142*(1+$P$6),V142*(1+0)))</f>
        <v>0</v>
      </c>
      <c r="Z142" s="452">
        <f>IF(OR(C142="Refrig",AND($R$1="RWH",C142="Refrig"),AND($R$1="RWH",C142="Yes")),$W142*#REF!,IF(C142="Yes",$W142*$P$7,W142*0))</f>
        <v>0</v>
      </c>
    </row>
    <row r="143" spans="1:26" ht="63" customHeight="1" thickBot="1">
      <c r="A143" s="242">
        <v>134</v>
      </c>
      <c r="B143" s="243"/>
      <c r="C143" s="247"/>
      <c r="D143" s="279"/>
      <c r="E143" s="250">
        <f t="shared" si="19"/>
        <v>0</v>
      </c>
      <c r="F143" s="278">
        <f t="array" ref="F143">IFERROR(INDEX(CodeLPD,MATCH($D$8&amp;$D143,CodeMethod&amp;SpaceType,0), MATCH('Project Information'!$F$15,Table1[[#Headers],[2020 ECCCNYS (der. IECC 2018)]:[IECC 2015]],0)),0)</f>
        <v>0</v>
      </c>
      <c r="G143" s="328">
        <f>IF(AND('Project Information'!$C$15="Space By Space",'Interior Space'!$B143&gt;0),VLOOKUP('Interior Space'!$D143,Code!$B$34:$E$130,4,TRUE),IF(AND('Project Information'!$C$15="Whole Building",'Project Information'!$L$11=0),'Project Information'!$O$11,IF(AND('Project Information'!$C$15="Whole Building",'Project Information'!$L$11&lt;&gt;'Project Information'!$O$11),'Project Information'!$L$11,0)))</f>
        <v>0</v>
      </c>
      <c r="H143" s="248"/>
      <c r="I143" s="218">
        <f>IFERROR(VLOOKUP(H143,'LED Products List'!$B$8:$G$57,2,FALSE),0)</f>
        <v>0</v>
      </c>
      <c r="J143" s="218">
        <f>IFERROR(VLOOKUP(H143,'LED Products List'!$B$8:$G$57,3,FALSE),0)</f>
        <v>0</v>
      </c>
      <c r="K143" s="218">
        <f>IFERROR(VLOOKUP(H143,'LED Products List'!$B$8:$G$57,4,FALSE),0)</f>
        <v>0</v>
      </c>
      <c r="L143" s="248"/>
      <c r="M143" s="249"/>
      <c r="N143" s="250">
        <f t="shared" si="20"/>
        <v>0</v>
      </c>
      <c r="O143" s="251">
        <f t="shared" si="21"/>
        <v>0</v>
      </c>
      <c r="P143" s="179">
        <f t="shared" si="22"/>
        <v>0</v>
      </c>
      <c r="Q143" s="179">
        <f t="shared" si="23"/>
        <v>0</v>
      </c>
      <c r="R143" s="179">
        <f t="shared" si="24"/>
        <v>0</v>
      </c>
      <c r="S143" s="331"/>
      <c r="T143" s="480">
        <f t="shared" si="25"/>
        <v>0</v>
      </c>
      <c r="U143" s="448">
        <f t="shared" si="18"/>
        <v>0</v>
      </c>
      <c r="V143" s="449">
        <f>IF($D$8="Space By Space",$F143*$E143,IF($D143="Atrium &gt;40 ft in height",($F143*$E143)+0.04,IF($B143&lt;&gt;0,$E$8*'Project Information'!$L$9,0)))</f>
        <v>0</v>
      </c>
      <c r="W143" s="453">
        <f t="shared" si="26"/>
        <v>0</v>
      </c>
      <c r="X143" s="453">
        <f>IF(OR(C143="Refrig",AND($R$1="RWH",C143="Refrig"),AND($R$1="RWH",C143="Yes")),$W143*(1+#REF!),IF($C143="Yes",$W143*(1+$P$5),W143))</f>
        <v>0</v>
      </c>
      <c r="Y143" s="452">
        <f>IF(OR(C143="Refrig",AND($R$1="RWH",C143="Refrig"),AND($R$1="RWH",C143="Yes")),$V143*(1+#REF!),IF($C143="Yes",$V143*(1+$P$6),V143*(1+0)))</f>
        <v>0</v>
      </c>
      <c r="Z143" s="452">
        <f>IF(OR(C143="Refrig",AND($R$1="RWH",C143="Refrig"),AND($R$1="RWH",C143="Yes")),$W143*#REF!,IF(C143="Yes",$W143*$P$7,W143*0))</f>
        <v>0</v>
      </c>
    </row>
    <row r="144" spans="1:26" ht="63" customHeight="1" thickBot="1">
      <c r="A144" s="242">
        <v>135</v>
      </c>
      <c r="B144" s="243"/>
      <c r="C144" s="247"/>
      <c r="D144" s="279"/>
      <c r="E144" s="250">
        <f t="shared" si="19"/>
        <v>0</v>
      </c>
      <c r="F144" s="278">
        <f t="array" ref="F144">IFERROR(INDEX(CodeLPD,MATCH($D$8&amp;$D144,CodeMethod&amp;SpaceType,0), MATCH('Project Information'!$F$15,Table1[[#Headers],[2020 ECCCNYS (der. IECC 2018)]:[IECC 2015]],0)),0)</f>
        <v>0</v>
      </c>
      <c r="G144" s="328">
        <f>IF(AND('Project Information'!$C$15="Space By Space",'Interior Space'!$B144&gt;0),VLOOKUP('Interior Space'!$D144,Code!$B$34:$E$130,4,TRUE),IF(AND('Project Information'!$C$15="Whole Building",'Project Information'!$L$11=0),'Project Information'!$O$11,IF(AND('Project Information'!$C$15="Whole Building",'Project Information'!$L$11&lt;&gt;'Project Information'!$O$11),'Project Information'!$L$11,0)))</f>
        <v>0</v>
      </c>
      <c r="H144" s="248"/>
      <c r="I144" s="218">
        <f>IFERROR(VLOOKUP(H144,'LED Products List'!$B$8:$G$57,2,FALSE),0)</f>
        <v>0</v>
      </c>
      <c r="J144" s="218">
        <f>IFERROR(VLOOKUP(H144,'LED Products List'!$B$8:$G$57,3,FALSE),0)</f>
        <v>0</v>
      </c>
      <c r="K144" s="218">
        <f>IFERROR(VLOOKUP(H144,'LED Products List'!$B$8:$G$57,4,FALSE),0)</f>
        <v>0</v>
      </c>
      <c r="L144" s="248"/>
      <c r="M144" s="249"/>
      <c r="N144" s="250">
        <f t="shared" si="20"/>
        <v>0</v>
      </c>
      <c r="O144" s="251">
        <f t="shared" si="21"/>
        <v>0</v>
      </c>
      <c r="P144" s="179">
        <f t="shared" si="22"/>
        <v>0</v>
      </c>
      <c r="Q144" s="179">
        <f t="shared" si="23"/>
        <v>0</v>
      </c>
      <c r="R144" s="179">
        <f t="shared" si="24"/>
        <v>0</v>
      </c>
      <c r="S144" s="331"/>
      <c r="T144" s="480">
        <f t="shared" si="25"/>
        <v>0</v>
      </c>
      <c r="U144" s="448">
        <f t="shared" si="18"/>
        <v>0</v>
      </c>
      <c r="V144" s="449">
        <f>IF($D$8="Space By Space",$F144*$E144,IF($D144="Atrium &gt;40 ft in height",($F144*$E144)+0.04,IF($B144&lt;&gt;0,$E$8*'Project Information'!$L$9,0)))</f>
        <v>0</v>
      </c>
      <c r="W144" s="453">
        <f t="shared" si="26"/>
        <v>0</v>
      </c>
      <c r="X144" s="453">
        <f>IF(OR(C144="Refrig",AND($R$1="RWH",C144="Refrig"),AND($R$1="RWH",C144="Yes")),$W144*(1+#REF!),IF($C144="Yes",$W144*(1+$P$5),W144))</f>
        <v>0</v>
      </c>
      <c r="Y144" s="452">
        <f>IF(OR(C144="Refrig",AND($R$1="RWH",C144="Refrig"),AND($R$1="RWH",C144="Yes")),$V144*(1+#REF!),IF($C144="Yes",$V144*(1+$P$6),V144*(1+0)))</f>
        <v>0</v>
      </c>
      <c r="Z144" s="452">
        <f>IF(OR(C144="Refrig",AND($R$1="RWH",C144="Refrig"),AND($R$1="RWH",C144="Yes")),$W144*#REF!,IF(C144="Yes",$W144*$P$7,W144*0))</f>
        <v>0</v>
      </c>
    </row>
    <row r="145" spans="1:26" ht="63" customHeight="1" thickBot="1">
      <c r="A145" s="242">
        <v>136</v>
      </c>
      <c r="B145" s="243"/>
      <c r="C145" s="247"/>
      <c r="D145" s="279"/>
      <c r="E145" s="250">
        <f t="shared" si="19"/>
        <v>0</v>
      </c>
      <c r="F145" s="278">
        <f t="array" ref="F145">IFERROR(INDEX(CodeLPD,MATCH($D$8&amp;$D145,CodeMethod&amp;SpaceType,0), MATCH('Project Information'!$F$15,Table1[[#Headers],[2020 ECCCNYS (der. IECC 2018)]:[IECC 2015]],0)),0)</f>
        <v>0</v>
      </c>
      <c r="G145" s="328">
        <f>IF(AND('Project Information'!$C$15="Space By Space",'Interior Space'!$B145&gt;0),VLOOKUP('Interior Space'!$D145,Code!$B$34:$E$130,4,TRUE),IF(AND('Project Information'!$C$15="Whole Building",'Project Information'!$L$11=0),'Project Information'!$O$11,IF(AND('Project Information'!$C$15="Whole Building",'Project Information'!$L$11&lt;&gt;'Project Information'!$O$11),'Project Information'!$L$11,0)))</f>
        <v>0</v>
      </c>
      <c r="H145" s="248"/>
      <c r="I145" s="218">
        <f>IFERROR(VLOOKUP(H145,'LED Products List'!$B$8:$G$57,2,FALSE),0)</f>
        <v>0</v>
      </c>
      <c r="J145" s="218">
        <f>IFERROR(VLOOKUP(H145,'LED Products List'!$B$8:$G$57,3,FALSE),0)</f>
        <v>0</v>
      </c>
      <c r="K145" s="218">
        <f>IFERROR(VLOOKUP(H145,'LED Products List'!$B$8:$G$57,4,FALSE),0)</f>
        <v>0</v>
      </c>
      <c r="L145" s="248"/>
      <c r="M145" s="249"/>
      <c r="N145" s="250">
        <f t="shared" si="20"/>
        <v>0</v>
      </c>
      <c r="O145" s="251">
        <f t="shared" si="21"/>
        <v>0</v>
      </c>
      <c r="P145" s="179">
        <f t="shared" si="22"/>
        <v>0</v>
      </c>
      <c r="Q145" s="179">
        <f t="shared" si="23"/>
        <v>0</v>
      </c>
      <c r="R145" s="179">
        <f t="shared" si="24"/>
        <v>0</v>
      </c>
      <c r="S145" s="331"/>
      <c r="T145" s="480">
        <f t="shared" si="25"/>
        <v>0</v>
      </c>
      <c r="U145" s="448">
        <f t="shared" si="18"/>
        <v>0</v>
      </c>
      <c r="V145" s="449">
        <f>IF($D$8="Space By Space",$F145*$E145,IF($D145="Atrium &gt;40 ft in height",($F145*$E145)+0.04,IF($B145&lt;&gt;0,$E$8*'Project Information'!$L$9,0)))</f>
        <v>0</v>
      </c>
      <c r="W145" s="453">
        <f t="shared" si="26"/>
        <v>0</v>
      </c>
      <c r="X145" s="453">
        <f>IF(OR(C145="Refrig",AND($R$1="RWH",C145="Refrig"),AND($R$1="RWH",C145="Yes")),$W145*(1+#REF!),IF($C145="Yes",$W145*(1+$P$5),W145))</f>
        <v>0</v>
      </c>
      <c r="Y145" s="452">
        <f>IF(OR(C145="Refrig",AND($R$1="RWH",C145="Refrig"),AND($R$1="RWH",C145="Yes")),$V145*(1+#REF!),IF($C145="Yes",$V145*(1+$P$6),V145*(1+0)))</f>
        <v>0</v>
      </c>
      <c r="Z145" s="452">
        <f>IF(OR(C145="Refrig",AND($R$1="RWH",C145="Refrig"),AND($R$1="RWH",C145="Yes")),$W145*#REF!,IF(C145="Yes",$W145*$P$7,W145*0))</f>
        <v>0</v>
      </c>
    </row>
    <row r="146" spans="1:26" ht="63" customHeight="1" thickBot="1">
      <c r="A146" s="242">
        <v>137</v>
      </c>
      <c r="B146" s="243"/>
      <c r="C146" s="247"/>
      <c r="D146" s="279"/>
      <c r="E146" s="250">
        <f t="shared" si="19"/>
        <v>0</v>
      </c>
      <c r="F146" s="278">
        <f t="array" ref="F146">IFERROR(INDEX(CodeLPD,MATCH($D$8&amp;$D146,CodeMethod&amp;SpaceType,0), MATCH('Project Information'!$F$15,Table1[[#Headers],[2020 ECCCNYS (der. IECC 2018)]:[IECC 2015]],0)),0)</f>
        <v>0</v>
      </c>
      <c r="G146" s="328">
        <f>IF(AND('Project Information'!$C$15="Space By Space",'Interior Space'!$B146&gt;0),VLOOKUP('Interior Space'!$D146,Code!$B$34:$E$130,4,TRUE),IF(AND('Project Information'!$C$15="Whole Building",'Project Information'!$L$11=0),'Project Information'!$O$11,IF(AND('Project Information'!$C$15="Whole Building",'Project Information'!$L$11&lt;&gt;'Project Information'!$O$11),'Project Information'!$L$11,0)))</f>
        <v>0</v>
      </c>
      <c r="H146" s="248"/>
      <c r="I146" s="218">
        <f>IFERROR(VLOOKUP(H146,'LED Products List'!$B$8:$G$57,2,FALSE),0)</f>
        <v>0</v>
      </c>
      <c r="J146" s="218">
        <f>IFERROR(VLOOKUP(H146,'LED Products List'!$B$8:$G$57,3,FALSE),0)</f>
        <v>0</v>
      </c>
      <c r="K146" s="218">
        <f>IFERROR(VLOOKUP(H146,'LED Products List'!$B$8:$G$57,4,FALSE),0)</f>
        <v>0</v>
      </c>
      <c r="L146" s="248"/>
      <c r="M146" s="249"/>
      <c r="N146" s="250">
        <f t="shared" si="20"/>
        <v>0</v>
      </c>
      <c r="O146" s="251">
        <f t="shared" si="21"/>
        <v>0</v>
      </c>
      <c r="P146" s="179">
        <f t="shared" si="22"/>
        <v>0</v>
      </c>
      <c r="Q146" s="179">
        <f t="shared" si="23"/>
        <v>0</v>
      </c>
      <c r="R146" s="179">
        <f t="shared" si="24"/>
        <v>0</v>
      </c>
      <c r="S146" s="331"/>
      <c r="T146" s="480">
        <f t="shared" si="25"/>
        <v>0</v>
      </c>
      <c r="U146" s="448">
        <f t="shared" si="18"/>
        <v>0</v>
      </c>
      <c r="V146" s="449">
        <f>IF($D$8="Space By Space",$F146*$E146,IF($D146="Atrium &gt;40 ft in height",($F146*$E146)+0.04,IF($B146&lt;&gt;0,$E$8*'Project Information'!$L$9,0)))</f>
        <v>0</v>
      </c>
      <c r="W146" s="453">
        <f t="shared" si="26"/>
        <v>0</v>
      </c>
      <c r="X146" s="453">
        <f>IF(OR(C146="Refrig",AND($R$1="RWH",C146="Refrig"),AND($R$1="RWH",C146="Yes")),$W146*(1+#REF!),IF($C146="Yes",$W146*(1+$P$5),W146))</f>
        <v>0</v>
      </c>
      <c r="Y146" s="452">
        <f>IF(OR(C146="Refrig",AND($R$1="RWH",C146="Refrig"),AND($R$1="RWH",C146="Yes")),$V146*(1+#REF!),IF($C146="Yes",$V146*(1+$P$6),V146*(1+0)))</f>
        <v>0</v>
      </c>
      <c r="Z146" s="452">
        <f>IF(OR(C146="Refrig",AND($R$1="RWH",C146="Refrig"),AND($R$1="RWH",C146="Yes")),$W146*#REF!,IF(C146="Yes",$W146*$P$7,W146*0))</f>
        <v>0</v>
      </c>
    </row>
    <row r="147" spans="1:26" ht="63" customHeight="1" thickBot="1">
      <c r="A147" s="242">
        <v>138</v>
      </c>
      <c r="B147" s="243"/>
      <c r="C147" s="247"/>
      <c r="D147" s="279"/>
      <c r="E147" s="250">
        <f t="shared" si="19"/>
        <v>0</v>
      </c>
      <c r="F147" s="278">
        <f t="array" ref="F147">IFERROR(INDEX(CodeLPD,MATCH($D$8&amp;$D147,CodeMethod&amp;SpaceType,0), MATCH('Project Information'!$F$15,Table1[[#Headers],[2020 ECCCNYS (der. IECC 2018)]:[IECC 2015]],0)),0)</f>
        <v>0</v>
      </c>
      <c r="G147" s="328">
        <f>IF(AND('Project Information'!$C$15="Space By Space",'Interior Space'!$B147&gt;0),VLOOKUP('Interior Space'!$D147,Code!$B$34:$E$130,4,TRUE),IF(AND('Project Information'!$C$15="Whole Building",'Project Information'!$L$11=0),'Project Information'!$O$11,IF(AND('Project Information'!$C$15="Whole Building",'Project Information'!$L$11&lt;&gt;'Project Information'!$O$11),'Project Information'!$L$11,0)))</f>
        <v>0</v>
      </c>
      <c r="H147" s="248"/>
      <c r="I147" s="218">
        <f>IFERROR(VLOOKUP(H147,'LED Products List'!$B$8:$G$57,2,FALSE),0)</f>
        <v>0</v>
      </c>
      <c r="J147" s="218">
        <f>IFERROR(VLOOKUP(H147,'LED Products List'!$B$8:$G$57,3,FALSE),0)</f>
        <v>0</v>
      </c>
      <c r="K147" s="218">
        <f>IFERROR(VLOOKUP(H147,'LED Products List'!$B$8:$G$57,4,FALSE),0)</f>
        <v>0</v>
      </c>
      <c r="L147" s="248"/>
      <c r="M147" s="249"/>
      <c r="N147" s="250">
        <f t="shared" si="20"/>
        <v>0</v>
      </c>
      <c r="O147" s="251">
        <f t="shared" si="21"/>
        <v>0</v>
      </c>
      <c r="P147" s="179">
        <f t="shared" si="22"/>
        <v>0</v>
      </c>
      <c r="Q147" s="179">
        <f t="shared" si="23"/>
        <v>0</v>
      </c>
      <c r="R147" s="179">
        <f t="shared" si="24"/>
        <v>0</v>
      </c>
      <c r="S147" s="331"/>
      <c r="T147" s="480">
        <f t="shared" si="25"/>
        <v>0</v>
      </c>
      <c r="U147" s="448">
        <f t="shared" si="18"/>
        <v>0</v>
      </c>
      <c r="V147" s="449">
        <f>IF($D$8="Space By Space",$F147*$E147,IF($D147="Atrium &gt;40 ft in height",($F147*$E147)+0.04,IF($B147&lt;&gt;0,$E$8*'Project Information'!$L$9,0)))</f>
        <v>0</v>
      </c>
      <c r="W147" s="453">
        <f t="shared" si="26"/>
        <v>0</v>
      </c>
      <c r="X147" s="453">
        <f>IF(OR(C147="Refrig",AND($R$1="RWH",C147="Refrig"),AND($R$1="RWH",C147="Yes")),$W147*(1+#REF!),IF($C147="Yes",$W147*(1+$P$5),W147))</f>
        <v>0</v>
      </c>
      <c r="Y147" s="452">
        <f>IF(OR(C147="Refrig",AND($R$1="RWH",C147="Refrig"),AND($R$1="RWH",C147="Yes")),$V147*(1+#REF!),IF($C147="Yes",$V147*(1+$P$6),V147*(1+0)))</f>
        <v>0</v>
      </c>
      <c r="Z147" s="452">
        <f>IF(OR(C147="Refrig",AND($R$1="RWH",C147="Refrig"),AND($R$1="RWH",C147="Yes")),$W147*#REF!,IF(C147="Yes",$W147*$P$7,W147*0))</f>
        <v>0</v>
      </c>
    </row>
    <row r="148" spans="1:26" ht="63" customHeight="1" thickBot="1">
      <c r="A148" s="242">
        <v>139</v>
      </c>
      <c r="B148" s="243"/>
      <c r="C148" s="247"/>
      <c r="D148" s="279"/>
      <c r="E148" s="250">
        <f t="shared" si="19"/>
        <v>0</v>
      </c>
      <c r="F148" s="278">
        <f t="array" ref="F148">IFERROR(INDEX(CodeLPD,MATCH($D$8&amp;$D148,CodeMethod&amp;SpaceType,0), MATCH('Project Information'!$F$15,Table1[[#Headers],[2020 ECCCNYS (der. IECC 2018)]:[IECC 2015]],0)),0)</f>
        <v>0</v>
      </c>
      <c r="G148" s="328">
        <f>IF(AND('Project Information'!$C$15="Space By Space",'Interior Space'!$B148&gt;0),VLOOKUP('Interior Space'!$D148,Code!$B$34:$E$130,4,TRUE),IF(AND('Project Information'!$C$15="Whole Building",'Project Information'!$L$11=0),'Project Information'!$O$11,IF(AND('Project Information'!$C$15="Whole Building",'Project Information'!$L$11&lt;&gt;'Project Information'!$O$11),'Project Information'!$L$11,0)))</f>
        <v>0</v>
      </c>
      <c r="H148" s="248"/>
      <c r="I148" s="218">
        <f>IFERROR(VLOOKUP(H148,'LED Products List'!$B$8:$G$57,2,FALSE),0)</f>
        <v>0</v>
      </c>
      <c r="J148" s="218">
        <f>IFERROR(VLOOKUP(H148,'LED Products List'!$B$8:$G$57,3,FALSE),0)</f>
        <v>0</v>
      </c>
      <c r="K148" s="218">
        <f>IFERROR(VLOOKUP(H148,'LED Products List'!$B$8:$G$57,4,FALSE),0)</f>
        <v>0</v>
      </c>
      <c r="L148" s="248"/>
      <c r="M148" s="249"/>
      <c r="N148" s="250">
        <f t="shared" si="20"/>
        <v>0</v>
      </c>
      <c r="O148" s="251">
        <f t="shared" si="21"/>
        <v>0</v>
      </c>
      <c r="P148" s="179">
        <f t="shared" si="22"/>
        <v>0</v>
      </c>
      <c r="Q148" s="179">
        <f t="shared" si="23"/>
        <v>0</v>
      </c>
      <c r="R148" s="179">
        <f t="shared" si="24"/>
        <v>0</v>
      </c>
      <c r="S148" s="331"/>
      <c r="T148" s="480">
        <f t="shared" si="25"/>
        <v>0</v>
      </c>
      <c r="U148" s="448">
        <f t="shared" si="18"/>
        <v>0</v>
      </c>
      <c r="V148" s="449">
        <f>IF($D$8="Space By Space",$F148*$E148,IF($D148="Atrium &gt;40 ft in height",($F148*$E148)+0.04,IF($B148&lt;&gt;0,$E$8*'Project Information'!$L$9,0)))</f>
        <v>0</v>
      </c>
      <c r="W148" s="453">
        <f t="shared" si="26"/>
        <v>0</v>
      </c>
      <c r="X148" s="453">
        <f>IF(OR(C148="Refrig",AND($R$1="RWH",C148="Refrig"),AND($R$1="RWH",C148="Yes")),$W148*(1+#REF!),IF($C148="Yes",$W148*(1+$P$5),W148))</f>
        <v>0</v>
      </c>
      <c r="Y148" s="452">
        <f>IF(OR(C148="Refrig",AND($R$1="RWH",C148="Refrig"),AND($R$1="RWH",C148="Yes")),$V148*(1+#REF!),IF($C148="Yes",$V148*(1+$P$6),V148*(1+0)))</f>
        <v>0</v>
      </c>
      <c r="Z148" s="452">
        <f>IF(OR(C148="Refrig",AND($R$1="RWH",C148="Refrig"),AND($R$1="RWH",C148="Yes")),$W148*#REF!,IF(C148="Yes",$W148*$P$7,W148*0))</f>
        <v>0</v>
      </c>
    </row>
    <row r="149" spans="1:26" ht="63" customHeight="1" thickBot="1">
      <c r="A149" s="242">
        <v>140</v>
      </c>
      <c r="B149" s="243"/>
      <c r="C149" s="247"/>
      <c r="D149" s="279"/>
      <c r="E149" s="250">
        <f t="shared" si="19"/>
        <v>0</v>
      </c>
      <c r="F149" s="278">
        <f t="array" ref="F149">IFERROR(INDEX(CodeLPD,MATCH($D$8&amp;$D149,CodeMethod&amp;SpaceType,0), MATCH('Project Information'!$F$15,Table1[[#Headers],[2020 ECCCNYS (der. IECC 2018)]:[IECC 2015]],0)),0)</f>
        <v>0</v>
      </c>
      <c r="G149" s="328">
        <f>IF(AND('Project Information'!$C$15="Space By Space",'Interior Space'!$B149&gt;0),VLOOKUP('Interior Space'!$D149,Code!$B$34:$E$130,4,TRUE),IF(AND('Project Information'!$C$15="Whole Building",'Project Information'!$L$11=0),'Project Information'!$O$11,IF(AND('Project Information'!$C$15="Whole Building",'Project Information'!$L$11&lt;&gt;'Project Information'!$O$11),'Project Information'!$L$11,0)))</f>
        <v>0</v>
      </c>
      <c r="H149" s="248"/>
      <c r="I149" s="218">
        <f>IFERROR(VLOOKUP(H149,'LED Products List'!$B$8:$G$57,2,FALSE),0)</f>
        <v>0</v>
      </c>
      <c r="J149" s="218">
        <f>IFERROR(VLOOKUP(H149,'LED Products List'!$B$8:$G$57,3,FALSE),0)</f>
        <v>0</v>
      </c>
      <c r="K149" s="218">
        <f>IFERROR(VLOOKUP(H149,'LED Products List'!$B$8:$G$57,4,FALSE),0)</f>
        <v>0</v>
      </c>
      <c r="L149" s="248"/>
      <c r="M149" s="249"/>
      <c r="N149" s="250">
        <f t="shared" si="20"/>
        <v>0</v>
      </c>
      <c r="O149" s="251">
        <f t="shared" si="21"/>
        <v>0</v>
      </c>
      <c r="P149" s="179">
        <f t="shared" si="22"/>
        <v>0</v>
      </c>
      <c r="Q149" s="179">
        <f t="shared" si="23"/>
        <v>0</v>
      </c>
      <c r="R149" s="179">
        <f t="shared" si="24"/>
        <v>0</v>
      </c>
      <c r="S149" s="331"/>
      <c r="T149" s="480">
        <f t="shared" si="25"/>
        <v>0</v>
      </c>
      <c r="U149" s="448">
        <f t="shared" si="18"/>
        <v>0</v>
      </c>
      <c r="V149" s="449">
        <f>IF($D$8="Space By Space",$F149*$E149,IF($D149="Atrium &gt;40 ft in height",($F149*$E149)+0.04,IF($B149&lt;&gt;0,$E$8*'Project Information'!$L$9,0)))</f>
        <v>0</v>
      </c>
      <c r="W149" s="453">
        <f t="shared" si="26"/>
        <v>0</v>
      </c>
      <c r="X149" s="453">
        <f>IF(OR(C149="Refrig",AND($R$1="RWH",C149="Refrig"),AND($R$1="RWH",C149="Yes")),$W149*(1+#REF!),IF($C149="Yes",$W149*(1+$P$5),W149))</f>
        <v>0</v>
      </c>
      <c r="Y149" s="452">
        <f>IF(OR(C149="Refrig",AND($R$1="RWH",C149="Refrig"),AND($R$1="RWH",C149="Yes")),$V149*(1+#REF!),IF($C149="Yes",$V149*(1+$P$6),V149*(1+0)))</f>
        <v>0</v>
      </c>
      <c r="Z149" s="452">
        <f>IF(OR(C149="Refrig",AND($R$1="RWH",C149="Refrig"),AND($R$1="RWH",C149="Yes")),$W149*#REF!,IF(C149="Yes",$W149*$P$7,W149*0))</f>
        <v>0</v>
      </c>
    </row>
    <row r="150" spans="1:26" ht="63" customHeight="1" thickBot="1">
      <c r="A150" s="242">
        <v>141</v>
      </c>
      <c r="B150" s="243"/>
      <c r="C150" s="247"/>
      <c r="D150" s="279"/>
      <c r="E150" s="250">
        <f t="shared" si="19"/>
        <v>0</v>
      </c>
      <c r="F150" s="278">
        <f t="array" ref="F150">IFERROR(INDEX(CodeLPD,MATCH($D$8&amp;$D150,CodeMethod&amp;SpaceType,0), MATCH('Project Information'!$F$15,Table1[[#Headers],[2020 ECCCNYS (der. IECC 2018)]:[IECC 2015]],0)),0)</f>
        <v>0</v>
      </c>
      <c r="G150" s="328">
        <f>IF(AND('Project Information'!$C$15="Space By Space",'Interior Space'!$B150&gt;0),VLOOKUP('Interior Space'!$D150,Code!$B$34:$E$130,4,TRUE),IF(AND('Project Information'!$C$15="Whole Building",'Project Information'!$L$11=0),'Project Information'!$O$11,IF(AND('Project Information'!$C$15="Whole Building",'Project Information'!$L$11&lt;&gt;'Project Information'!$O$11),'Project Information'!$L$11,0)))</f>
        <v>0</v>
      </c>
      <c r="H150" s="248"/>
      <c r="I150" s="218">
        <f>IFERROR(VLOOKUP(H150,'LED Products List'!$B$8:$G$57,2,FALSE),0)</f>
        <v>0</v>
      </c>
      <c r="J150" s="218">
        <f>IFERROR(VLOOKUP(H150,'LED Products List'!$B$8:$G$57,3,FALSE),0)</f>
        <v>0</v>
      </c>
      <c r="K150" s="218">
        <f>IFERROR(VLOOKUP(H150,'LED Products List'!$B$8:$G$57,4,FALSE),0)</f>
        <v>0</v>
      </c>
      <c r="L150" s="248"/>
      <c r="M150" s="249"/>
      <c r="N150" s="250">
        <f t="shared" si="20"/>
        <v>0</v>
      </c>
      <c r="O150" s="251">
        <f t="shared" si="21"/>
        <v>0</v>
      </c>
      <c r="P150" s="179">
        <f t="shared" si="22"/>
        <v>0</v>
      </c>
      <c r="Q150" s="179">
        <f t="shared" si="23"/>
        <v>0</v>
      </c>
      <c r="R150" s="179">
        <f t="shared" si="24"/>
        <v>0</v>
      </c>
      <c r="S150" s="331"/>
      <c r="T150" s="480">
        <f t="shared" si="25"/>
        <v>0</v>
      </c>
      <c r="U150" s="448">
        <f t="shared" si="18"/>
        <v>0</v>
      </c>
      <c r="V150" s="449">
        <f>IF($D$8="Space By Space",$F150*$E150,IF($D150="Atrium &gt;40 ft in height",($F150*$E150)+0.04,IF($B150&lt;&gt;0,$E$8*'Project Information'!$L$9,0)))</f>
        <v>0</v>
      </c>
      <c r="W150" s="453">
        <f t="shared" si="26"/>
        <v>0</v>
      </c>
      <c r="X150" s="453">
        <f>IF(OR(C150="Refrig",AND($R$1="RWH",C150="Refrig"),AND($R$1="RWH",C150="Yes")),$W150*(1+#REF!),IF($C150="Yes",$W150*(1+$P$5),W150))</f>
        <v>0</v>
      </c>
      <c r="Y150" s="452">
        <f>IF(OR(C150="Refrig",AND($R$1="RWH",C150="Refrig"),AND($R$1="RWH",C150="Yes")),$V150*(1+#REF!),IF($C150="Yes",$V150*(1+$P$6),V150*(1+0)))</f>
        <v>0</v>
      </c>
      <c r="Z150" s="452">
        <f>IF(OR(C150="Refrig",AND($R$1="RWH",C150="Refrig"),AND($R$1="RWH",C150="Yes")),$W150*#REF!,IF(C150="Yes",$W150*$P$7,W150*0))</f>
        <v>0</v>
      </c>
    </row>
    <row r="151" spans="1:26" ht="63" customHeight="1" thickBot="1">
      <c r="A151" s="242">
        <v>142</v>
      </c>
      <c r="B151" s="243"/>
      <c r="C151" s="247"/>
      <c r="D151" s="279"/>
      <c r="E151" s="250">
        <f t="shared" si="19"/>
        <v>0</v>
      </c>
      <c r="F151" s="278">
        <f t="array" ref="F151">IFERROR(INDEX(CodeLPD,MATCH($D$8&amp;$D151,CodeMethod&amp;SpaceType,0), MATCH('Project Information'!$F$15,Table1[[#Headers],[2020 ECCCNYS (der. IECC 2018)]:[IECC 2015]],0)),0)</f>
        <v>0</v>
      </c>
      <c r="G151" s="328">
        <f>IF(AND('Project Information'!$C$15="Space By Space",'Interior Space'!$B151&gt;0),VLOOKUP('Interior Space'!$D151,Code!$B$34:$E$130,4,TRUE),IF(AND('Project Information'!$C$15="Whole Building",'Project Information'!$L$11=0),'Project Information'!$O$11,IF(AND('Project Information'!$C$15="Whole Building",'Project Information'!$L$11&lt;&gt;'Project Information'!$O$11),'Project Information'!$L$11,0)))</f>
        <v>0</v>
      </c>
      <c r="H151" s="248"/>
      <c r="I151" s="218">
        <f>IFERROR(VLOOKUP(H151,'LED Products List'!$B$8:$G$57,2,FALSE),0)</f>
        <v>0</v>
      </c>
      <c r="J151" s="218">
        <f>IFERROR(VLOOKUP(H151,'LED Products List'!$B$8:$G$57,3,FALSE),0)</f>
        <v>0</v>
      </c>
      <c r="K151" s="218">
        <f>IFERROR(VLOOKUP(H151,'LED Products List'!$B$8:$G$57,4,FALSE),0)</f>
        <v>0</v>
      </c>
      <c r="L151" s="248"/>
      <c r="M151" s="249"/>
      <c r="N151" s="250">
        <f t="shared" si="20"/>
        <v>0</v>
      </c>
      <c r="O151" s="251">
        <f t="shared" si="21"/>
        <v>0</v>
      </c>
      <c r="P151" s="179">
        <f t="shared" si="22"/>
        <v>0</v>
      </c>
      <c r="Q151" s="179">
        <f t="shared" si="23"/>
        <v>0</v>
      </c>
      <c r="R151" s="179">
        <f t="shared" si="24"/>
        <v>0</v>
      </c>
      <c r="S151" s="331"/>
      <c r="T151" s="480">
        <f t="shared" si="25"/>
        <v>0</v>
      </c>
      <c r="U151" s="448">
        <f t="shared" si="18"/>
        <v>0</v>
      </c>
      <c r="V151" s="449">
        <f>IF($D$8="Space By Space",$F151*$E151,IF($D151="Atrium &gt;40 ft in height",($F151*$E151)+0.04,IF($B151&lt;&gt;0,$E$8*'Project Information'!$L$9,0)))</f>
        <v>0</v>
      </c>
      <c r="W151" s="453">
        <f t="shared" si="26"/>
        <v>0</v>
      </c>
      <c r="X151" s="453">
        <f>IF(OR(C151="Refrig",AND($R$1="RWH",C151="Refrig"),AND($R$1="RWH",C151="Yes")),$W151*(1+#REF!),IF($C151="Yes",$W151*(1+$P$5),W151))</f>
        <v>0</v>
      </c>
      <c r="Y151" s="452">
        <f>IF(OR(C151="Refrig",AND($R$1="RWH",C151="Refrig"),AND($R$1="RWH",C151="Yes")),$V151*(1+#REF!),IF($C151="Yes",$V151*(1+$P$6),V151*(1+0)))</f>
        <v>0</v>
      </c>
      <c r="Z151" s="452">
        <f>IF(OR(C151="Refrig",AND($R$1="RWH",C151="Refrig"),AND($R$1="RWH",C151="Yes")),$W151*#REF!,IF(C151="Yes",$W151*$P$7,W151*0))</f>
        <v>0</v>
      </c>
    </row>
    <row r="152" spans="1:26" ht="63" customHeight="1" thickBot="1">
      <c r="A152" s="242">
        <v>143</v>
      </c>
      <c r="B152" s="243"/>
      <c r="C152" s="247"/>
      <c r="D152" s="279"/>
      <c r="E152" s="250">
        <f t="shared" si="19"/>
        <v>0</v>
      </c>
      <c r="F152" s="278">
        <f t="array" ref="F152">IFERROR(INDEX(CodeLPD,MATCH($D$8&amp;$D152,CodeMethod&amp;SpaceType,0), MATCH('Project Information'!$F$15,Table1[[#Headers],[2020 ECCCNYS (der. IECC 2018)]:[IECC 2015]],0)),0)</f>
        <v>0</v>
      </c>
      <c r="G152" s="328">
        <f>IF(AND('Project Information'!$C$15="Space By Space",'Interior Space'!$B152&gt;0),VLOOKUP('Interior Space'!$D152,Code!$B$34:$E$130,4,TRUE),IF(AND('Project Information'!$C$15="Whole Building",'Project Information'!$L$11=0),'Project Information'!$O$11,IF(AND('Project Information'!$C$15="Whole Building",'Project Information'!$L$11&lt;&gt;'Project Information'!$O$11),'Project Information'!$L$11,0)))</f>
        <v>0</v>
      </c>
      <c r="H152" s="248"/>
      <c r="I152" s="218">
        <f>IFERROR(VLOOKUP(H152,'LED Products List'!$B$8:$G$57,2,FALSE),0)</f>
        <v>0</v>
      </c>
      <c r="J152" s="218">
        <f>IFERROR(VLOOKUP(H152,'LED Products List'!$B$8:$G$57,3,FALSE),0)</f>
        <v>0</v>
      </c>
      <c r="K152" s="218">
        <f>IFERROR(VLOOKUP(H152,'LED Products List'!$B$8:$G$57,4,FALSE),0)</f>
        <v>0</v>
      </c>
      <c r="L152" s="248"/>
      <c r="M152" s="249"/>
      <c r="N152" s="250">
        <f t="shared" si="20"/>
        <v>0</v>
      </c>
      <c r="O152" s="251">
        <f t="shared" si="21"/>
        <v>0</v>
      </c>
      <c r="P152" s="179">
        <f t="shared" si="22"/>
        <v>0</v>
      </c>
      <c r="Q152" s="179">
        <f t="shared" si="23"/>
        <v>0</v>
      </c>
      <c r="R152" s="179">
        <f t="shared" si="24"/>
        <v>0</v>
      </c>
      <c r="S152" s="331"/>
      <c r="T152" s="480">
        <f t="shared" si="25"/>
        <v>0</v>
      </c>
      <c r="U152" s="448">
        <f t="shared" si="18"/>
        <v>0</v>
      </c>
      <c r="V152" s="449">
        <f>IF($D$8="Space By Space",$F152*$E152,IF($D152="Atrium &gt;40 ft in height",($F152*$E152)+0.04,IF($B152&lt;&gt;0,$E$8*'Project Information'!$L$9,0)))</f>
        <v>0</v>
      </c>
      <c r="W152" s="453">
        <f t="shared" si="26"/>
        <v>0</v>
      </c>
      <c r="X152" s="453">
        <f>IF(OR(C152="Refrig",AND($R$1="RWH",C152="Refrig"),AND($R$1="RWH",C152="Yes")),$W152*(1+#REF!),IF($C152="Yes",$W152*(1+$P$5),W152))</f>
        <v>0</v>
      </c>
      <c r="Y152" s="452">
        <f>IF(OR(C152="Refrig",AND($R$1="RWH",C152="Refrig"),AND($R$1="RWH",C152="Yes")),$V152*(1+#REF!),IF($C152="Yes",$V152*(1+$P$6),V152*(1+0)))</f>
        <v>0</v>
      </c>
      <c r="Z152" s="452">
        <f>IF(OR(C152="Refrig",AND($R$1="RWH",C152="Refrig"),AND($R$1="RWH",C152="Yes")),$W152*#REF!,IF(C152="Yes",$W152*$P$7,W152*0))</f>
        <v>0</v>
      </c>
    </row>
    <row r="153" spans="1:26" ht="63" customHeight="1" thickBot="1">
      <c r="A153" s="242">
        <v>144</v>
      </c>
      <c r="B153" s="243"/>
      <c r="C153" s="247"/>
      <c r="D153" s="279"/>
      <c r="E153" s="250">
        <f t="shared" si="19"/>
        <v>0</v>
      </c>
      <c r="F153" s="278">
        <f t="array" ref="F153">IFERROR(INDEX(CodeLPD,MATCH($D$8&amp;$D153,CodeMethod&amp;SpaceType,0), MATCH('Project Information'!$F$15,Table1[[#Headers],[2020 ECCCNYS (der. IECC 2018)]:[IECC 2015]],0)),0)</f>
        <v>0</v>
      </c>
      <c r="G153" s="328">
        <f>IF(AND('Project Information'!$C$15="Space By Space",'Interior Space'!$B153&gt;0),VLOOKUP('Interior Space'!$D153,Code!$B$34:$E$130,4,TRUE),IF(AND('Project Information'!$C$15="Whole Building",'Project Information'!$L$11=0),'Project Information'!$O$11,IF(AND('Project Information'!$C$15="Whole Building",'Project Information'!$L$11&lt;&gt;'Project Information'!$O$11),'Project Information'!$L$11,0)))</f>
        <v>0</v>
      </c>
      <c r="H153" s="248"/>
      <c r="I153" s="218">
        <f>IFERROR(VLOOKUP(H153,'LED Products List'!$B$8:$G$57,2,FALSE),0)</f>
        <v>0</v>
      </c>
      <c r="J153" s="218">
        <f>IFERROR(VLOOKUP(H153,'LED Products List'!$B$8:$G$57,3,FALSE),0)</f>
        <v>0</v>
      </c>
      <c r="K153" s="218">
        <f>IFERROR(VLOOKUP(H153,'LED Products List'!$B$8:$G$57,4,FALSE),0)</f>
        <v>0</v>
      </c>
      <c r="L153" s="248"/>
      <c r="M153" s="249"/>
      <c r="N153" s="250">
        <f t="shared" si="20"/>
        <v>0</v>
      </c>
      <c r="O153" s="251">
        <f t="shared" si="21"/>
        <v>0</v>
      </c>
      <c r="P153" s="179">
        <f t="shared" si="22"/>
        <v>0</v>
      </c>
      <c r="Q153" s="179">
        <f t="shared" si="23"/>
        <v>0</v>
      </c>
      <c r="R153" s="179">
        <f t="shared" si="24"/>
        <v>0</v>
      </c>
      <c r="S153" s="331"/>
      <c r="T153" s="480">
        <f t="shared" si="25"/>
        <v>0</v>
      </c>
      <c r="U153" s="448">
        <f t="shared" si="18"/>
        <v>0</v>
      </c>
      <c r="V153" s="449">
        <f>IF($D$8="Space By Space",$F153*$E153,IF($D153="Atrium &gt;40 ft in height",($F153*$E153)+0.04,IF($B153&lt;&gt;0,$E$8*'Project Information'!$L$9,0)))</f>
        <v>0</v>
      </c>
      <c r="W153" s="453">
        <f t="shared" si="26"/>
        <v>0</v>
      </c>
      <c r="X153" s="453">
        <f>IF(OR(C153="Refrig",AND($R$1="RWH",C153="Refrig"),AND($R$1="RWH",C153="Yes")),$W153*(1+#REF!),IF($C153="Yes",$W153*(1+$P$5),W153))</f>
        <v>0</v>
      </c>
      <c r="Y153" s="452">
        <f>IF(OR(C153="Refrig",AND($R$1="RWH",C153="Refrig"),AND($R$1="RWH",C153="Yes")),$V153*(1+#REF!),IF($C153="Yes",$V153*(1+$P$6),V153*(1+0)))</f>
        <v>0</v>
      </c>
      <c r="Z153" s="452">
        <f>IF(OR(C153="Refrig",AND($R$1="RWH",C153="Refrig"),AND($R$1="RWH",C153="Yes")),$W153*#REF!,IF(C153="Yes",$W153*$P$7,W153*0))</f>
        <v>0</v>
      </c>
    </row>
    <row r="154" spans="1:26" ht="63" customHeight="1" thickBot="1">
      <c r="A154" s="242">
        <v>145</v>
      </c>
      <c r="B154" s="243"/>
      <c r="C154" s="247"/>
      <c r="D154" s="279"/>
      <c r="E154" s="250">
        <f t="shared" si="19"/>
        <v>0</v>
      </c>
      <c r="F154" s="278">
        <f t="array" ref="F154">IFERROR(INDEX(CodeLPD,MATCH($D$8&amp;$D154,CodeMethod&amp;SpaceType,0), MATCH('Project Information'!$F$15,Table1[[#Headers],[2020 ECCCNYS (der. IECC 2018)]:[IECC 2015]],0)),0)</f>
        <v>0</v>
      </c>
      <c r="G154" s="328">
        <f>IF(AND('Project Information'!$C$15="Space By Space",'Interior Space'!$B154&gt;0),VLOOKUP('Interior Space'!$D154,Code!$B$34:$E$130,4,TRUE),IF(AND('Project Information'!$C$15="Whole Building",'Project Information'!$L$11=0),'Project Information'!$O$11,IF(AND('Project Information'!$C$15="Whole Building",'Project Information'!$L$11&lt;&gt;'Project Information'!$O$11),'Project Information'!$L$11,0)))</f>
        <v>0</v>
      </c>
      <c r="H154" s="248"/>
      <c r="I154" s="218">
        <f>IFERROR(VLOOKUP(H154,'LED Products List'!$B$8:$G$57,2,FALSE),0)</f>
        <v>0</v>
      </c>
      <c r="J154" s="218">
        <f>IFERROR(VLOOKUP(H154,'LED Products List'!$B$8:$G$57,3,FALSE),0)</f>
        <v>0</v>
      </c>
      <c r="K154" s="218">
        <f>IFERROR(VLOOKUP(H154,'LED Products List'!$B$8:$G$57,4,FALSE),0)</f>
        <v>0</v>
      </c>
      <c r="L154" s="248"/>
      <c r="M154" s="249"/>
      <c r="N154" s="250">
        <f t="shared" si="20"/>
        <v>0</v>
      </c>
      <c r="O154" s="251">
        <f t="shared" si="21"/>
        <v>0</v>
      </c>
      <c r="P154" s="179">
        <f t="shared" si="22"/>
        <v>0</v>
      </c>
      <c r="Q154" s="179">
        <f t="shared" si="23"/>
        <v>0</v>
      </c>
      <c r="R154" s="179">
        <f t="shared" si="24"/>
        <v>0</v>
      </c>
      <c r="S154" s="331"/>
      <c r="T154" s="480">
        <f t="shared" si="25"/>
        <v>0</v>
      </c>
      <c r="U154" s="448">
        <f t="shared" si="18"/>
        <v>0</v>
      </c>
      <c r="V154" s="449">
        <f>IF($D$8="Space By Space",$F154*$E154,IF($D154="Atrium &gt;40 ft in height",($F154*$E154)+0.04,IF($B154&lt;&gt;0,$E$8*'Project Information'!$L$9,0)))</f>
        <v>0</v>
      </c>
      <c r="W154" s="453">
        <f t="shared" si="26"/>
        <v>0</v>
      </c>
      <c r="X154" s="453">
        <f>IF(OR(C154="Refrig",AND($R$1="RWH",C154="Refrig"),AND($R$1="RWH",C154="Yes")),$W154*(1+#REF!),IF($C154="Yes",$W154*(1+$P$5),W154))</f>
        <v>0</v>
      </c>
      <c r="Y154" s="452">
        <f>IF(OR(C154="Refrig",AND($R$1="RWH",C154="Refrig"),AND($R$1="RWH",C154="Yes")),$V154*(1+#REF!),IF($C154="Yes",$V154*(1+$P$6),V154*(1+0)))</f>
        <v>0</v>
      </c>
      <c r="Z154" s="452">
        <f>IF(OR(C154="Refrig",AND($R$1="RWH",C154="Refrig"),AND($R$1="RWH",C154="Yes")),$W154*#REF!,IF(C154="Yes",$W154*$P$7,W154*0))</f>
        <v>0</v>
      </c>
    </row>
    <row r="155" spans="1:26" ht="63" customHeight="1" thickBot="1">
      <c r="A155" s="242">
        <v>146</v>
      </c>
      <c r="B155" s="243"/>
      <c r="C155" s="247"/>
      <c r="D155" s="279"/>
      <c r="E155" s="250">
        <f t="shared" si="19"/>
        <v>0</v>
      </c>
      <c r="F155" s="278">
        <f t="array" ref="F155">IFERROR(INDEX(CodeLPD,MATCH($D$8&amp;$D155,CodeMethod&amp;SpaceType,0), MATCH('Project Information'!$F$15,Table1[[#Headers],[2020 ECCCNYS (der. IECC 2018)]:[IECC 2015]],0)),0)</f>
        <v>0</v>
      </c>
      <c r="G155" s="328">
        <f>IF(AND('Project Information'!$C$15="Space By Space",'Interior Space'!$B155&gt;0),VLOOKUP('Interior Space'!$D155,Code!$B$34:$E$130,4,TRUE),IF(AND('Project Information'!$C$15="Whole Building",'Project Information'!$L$11=0),'Project Information'!$O$11,IF(AND('Project Information'!$C$15="Whole Building",'Project Information'!$L$11&lt;&gt;'Project Information'!$O$11),'Project Information'!$L$11,0)))</f>
        <v>0</v>
      </c>
      <c r="H155" s="248"/>
      <c r="I155" s="218">
        <f>IFERROR(VLOOKUP(H155,'LED Products List'!$B$8:$G$57,2,FALSE),0)</f>
        <v>0</v>
      </c>
      <c r="J155" s="218">
        <f>IFERROR(VLOOKUP(H155,'LED Products List'!$B$8:$G$57,3,FALSE),0)</f>
        <v>0</v>
      </c>
      <c r="K155" s="218">
        <f>IFERROR(VLOOKUP(H155,'LED Products List'!$B$8:$G$57,4,FALSE),0)</f>
        <v>0</v>
      </c>
      <c r="L155" s="248"/>
      <c r="M155" s="249"/>
      <c r="N155" s="250">
        <f t="shared" si="20"/>
        <v>0</v>
      </c>
      <c r="O155" s="251">
        <f t="shared" si="21"/>
        <v>0</v>
      </c>
      <c r="P155" s="179">
        <f t="shared" si="22"/>
        <v>0</v>
      </c>
      <c r="Q155" s="179">
        <f t="shared" si="23"/>
        <v>0</v>
      </c>
      <c r="R155" s="179">
        <f t="shared" si="24"/>
        <v>0</v>
      </c>
      <c r="S155" s="331"/>
      <c r="T155" s="480">
        <f t="shared" si="25"/>
        <v>0</v>
      </c>
      <c r="U155" s="448">
        <f t="shared" si="18"/>
        <v>0</v>
      </c>
      <c r="V155" s="449">
        <f>IF($D$8="Space By Space",$F155*$E155,IF($D155="Atrium &gt;40 ft in height",($F155*$E155)+0.04,IF($B155&lt;&gt;0,$E$8*'Project Information'!$L$9,0)))</f>
        <v>0</v>
      </c>
      <c r="W155" s="453">
        <f t="shared" si="26"/>
        <v>0</v>
      </c>
      <c r="X155" s="453">
        <f>IF(OR(C155="Refrig",AND($R$1="RWH",C155="Refrig"),AND($R$1="RWH",C155="Yes")),$W155*(1+#REF!),IF($C155="Yes",$W155*(1+$P$5),W155))</f>
        <v>0</v>
      </c>
      <c r="Y155" s="452">
        <f>IF(OR(C155="Refrig",AND($R$1="RWH",C155="Refrig"),AND($R$1="RWH",C155="Yes")),$V155*(1+#REF!),IF($C155="Yes",$V155*(1+$P$6),V155*(1+0)))</f>
        <v>0</v>
      </c>
      <c r="Z155" s="452">
        <f>IF(OR(C155="Refrig",AND($R$1="RWH",C155="Refrig"),AND($R$1="RWH",C155="Yes")),$W155*#REF!,IF(C155="Yes",$W155*$P$7,W155*0))</f>
        <v>0</v>
      </c>
    </row>
    <row r="156" spans="1:26" ht="63" customHeight="1" thickBot="1">
      <c r="A156" s="242">
        <v>147</v>
      </c>
      <c r="B156" s="243"/>
      <c r="C156" s="247"/>
      <c r="D156" s="279"/>
      <c r="E156" s="250">
        <f t="shared" si="19"/>
        <v>0</v>
      </c>
      <c r="F156" s="278">
        <f t="array" ref="F156">IFERROR(INDEX(CodeLPD,MATCH($D$8&amp;$D156,CodeMethod&amp;SpaceType,0), MATCH('Project Information'!$F$15,Table1[[#Headers],[2020 ECCCNYS (der. IECC 2018)]:[IECC 2015]],0)),0)</f>
        <v>0</v>
      </c>
      <c r="G156" s="328">
        <f>IF(AND('Project Information'!$C$15="Space By Space",'Interior Space'!$B156&gt;0),VLOOKUP('Interior Space'!$D156,Code!$B$34:$E$130,4,TRUE),IF(AND('Project Information'!$C$15="Whole Building",'Project Information'!$L$11=0),'Project Information'!$O$11,IF(AND('Project Information'!$C$15="Whole Building",'Project Information'!$L$11&lt;&gt;'Project Information'!$O$11),'Project Information'!$L$11,0)))</f>
        <v>0</v>
      </c>
      <c r="H156" s="248"/>
      <c r="I156" s="218">
        <f>IFERROR(VLOOKUP(H156,'LED Products List'!$B$8:$G$57,2,FALSE),0)</f>
        <v>0</v>
      </c>
      <c r="J156" s="218">
        <f>IFERROR(VLOOKUP(H156,'LED Products List'!$B$8:$G$57,3,FALSE),0)</f>
        <v>0</v>
      </c>
      <c r="K156" s="218">
        <f>IFERROR(VLOOKUP(H156,'LED Products List'!$B$8:$G$57,4,FALSE),0)</f>
        <v>0</v>
      </c>
      <c r="L156" s="248"/>
      <c r="M156" s="249"/>
      <c r="N156" s="250">
        <f t="shared" si="20"/>
        <v>0</v>
      </c>
      <c r="O156" s="251">
        <f t="shared" si="21"/>
        <v>0</v>
      </c>
      <c r="P156" s="179">
        <f t="shared" si="22"/>
        <v>0</v>
      </c>
      <c r="Q156" s="179">
        <f t="shared" si="23"/>
        <v>0</v>
      </c>
      <c r="R156" s="179">
        <f t="shared" si="24"/>
        <v>0</v>
      </c>
      <c r="S156" s="331"/>
      <c r="T156" s="480">
        <f t="shared" si="25"/>
        <v>0</v>
      </c>
      <c r="U156" s="448">
        <f t="shared" si="18"/>
        <v>0</v>
      </c>
      <c r="V156" s="449">
        <f>IF($D$8="Space By Space",$F156*$E156,IF($D156="Atrium &gt;40 ft in height",($F156*$E156)+0.04,IF($B156&lt;&gt;0,$E$8*'Project Information'!$L$9,0)))</f>
        <v>0</v>
      </c>
      <c r="W156" s="453">
        <f t="shared" si="26"/>
        <v>0</v>
      </c>
      <c r="X156" s="453">
        <f>IF(OR(C156="Refrig",AND($R$1="RWH",C156="Refrig"),AND($R$1="RWH",C156="Yes")),$W156*(1+#REF!),IF($C156="Yes",$W156*(1+$P$5),W156))</f>
        <v>0</v>
      </c>
      <c r="Y156" s="452">
        <f>IF(OR(C156="Refrig",AND($R$1="RWH",C156="Refrig"),AND($R$1="RWH",C156="Yes")),$V156*(1+#REF!),IF($C156="Yes",$V156*(1+$P$6),V156*(1+0)))</f>
        <v>0</v>
      </c>
      <c r="Z156" s="452">
        <f>IF(OR(C156="Refrig",AND($R$1="RWH",C156="Refrig"),AND($R$1="RWH",C156="Yes")),$W156*#REF!,IF(C156="Yes",$W156*$P$7,W156*0))</f>
        <v>0</v>
      </c>
    </row>
    <row r="157" spans="1:26" ht="63" customHeight="1" thickBot="1">
      <c r="A157" s="242">
        <v>148</v>
      </c>
      <c r="B157" s="243"/>
      <c r="C157" s="247"/>
      <c r="D157" s="279"/>
      <c r="E157" s="250">
        <f t="shared" si="19"/>
        <v>0</v>
      </c>
      <c r="F157" s="278">
        <f t="array" ref="F157">IFERROR(INDEX(CodeLPD,MATCH($D$8&amp;$D157,CodeMethod&amp;SpaceType,0), MATCH('Project Information'!$F$15,Table1[[#Headers],[2020 ECCCNYS (der. IECC 2018)]:[IECC 2015]],0)),0)</f>
        <v>0</v>
      </c>
      <c r="G157" s="328">
        <f>IF(AND('Project Information'!$C$15="Space By Space",'Interior Space'!$B157&gt;0),VLOOKUP('Interior Space'!$D157,Code!$B$34:$E$130,4,TRUE),IF(AND('Project Information'!$C$15="Whole Building",'Project Information'!$L$11=0),'Project Information'!$O$11,IF(AND('Project Information'!$C$15="Whole Building",'Project Information'!$L$11&lt;&gt;'Project Information'!$O$11),'Project Information'!$L$11,0)))</f>
        <v>0</v>
      </c>
      <c r="H157" s="248"/>
      <c r="I157" s="218">
        <f>IFERROR(VLOOKUP(H157,'LED Products List'!$B$8:$G$57,2,FALSE),0)</f>
        <v>0</v>
      </c>
      <c r="J157" s="218">
        <f>IFERROR(VLOOKUP(H157,'LED Products List'!$B$8:$G$57,3,FALSE),0)</f>
        <v>0</v>
      </c>
      <c r="K157" s="218">
        <f>IFERROR(VLOOKUP(H157,'LED Products List'!$B$8:$G$57,4,FALSE),0)</f>
        <v>0</v>
      </c>
      <c r="L157" s="248"/>
      <c r="M157" s="249"/>
      <c r="N157" s="250">
        <f t="shared" si="20"/>
        <v>0</v>
      </c>
      <c r="O157" s="251">
        <f t="shared" si="21"/>
        <v>0</v>
      </c>
      <c r="P157" s="179">
        <f t="shared" si="22"/>
        <v>0</v>
      </c>
      <c r="Q157" s="179">
        <f t="shared" si="23"/>
        <v>0</v>
      </c>
      <c r="R157" s="179">
        <f t="shared" si="24"/>
        <v>0</v>
      </c>
      <c r="S157" s="331"/>
      <c r="T157" s="480">
        <f t="shared" si="25"/>
        <v>0</v>
      </c>
      <c r="U157" s="448">
        <f t="shared" si="18"/>
        <v>0</v>
      </c>
      <c r="V157" s="449">
        <f>IF($D$8="Space By Space",$F157*$E157,IF($D157="Atrium &gt;40 ft in height",($F157*$E157)+0.04,IF($B157&lt;&gt;0,$E$8*'Project Information'!$L$9,0)))</f>
        <v>0</v>
      </c>
      <c r="W157" s="453">
        <f t="shared" si="26"/>
        <v>0</v>
      </c>
      <c r="X157" s="453">
        <f>IF(OR(C157="Refrig",AND($R$1="RWH",C157="Refrig"),AND($R$1="RWH",C157="Yes")),$W157*(1+#REF!),IF($C157="Yes",$W157*(1+$P$5),W157))</f>
        <v>0</v>
      </c>
      <c r="Y157" s="452">
        <f>IF(OR(C157="Refrig",AND($R$1="RWH",C157="Refrig"),AND($R$1="RWH",C157="Yes")),$V157*(1+#REF!),IF($C157="Yes",$V157*(1+$P$6),V157*(1+0)))</f>
        <v>0</v>
      </c>
      <c r="Z157" s="452">
        <f>IF(OR(C157="Refrig",AND($R$1="RWH",C157="Refrig"),AND($R$1="RWH",C157="Yes")),$W157*#REF!,IF(C157="Yes",$W157*$P$7,W157*0))</f>
        <v>0</v>
      </c>
    </row>
    <row r="158" spans="1:26" ht="63" customHeight="1" thickBot="1">
      <c r="A158" s="242">
        <v>149</v>
      </c>
      <c r="B158" s="243"/>
      <c r="C158" s="247"/>
      <c r="D158" s="279"/>
      <c r="E158" s="250">
        <f t="shared" si="19"/>
        <v>0</v>
      </c>
      <c r="F158" s="278">
        <f t="array" ref="F158">IFERROR(INDEX(CodeLPD,MATCH($D$8&amp;$D158,CodeMethod&amp;SpaceType,0), MATCH('Project Information'!$F$15,Table1[[#Headers],[2020 ECCCNYS (der. IECC 2018)]:[IECC 2015]],0)),0)</f>
        <v>0</v>
      </c>
      <c r="G158" s="328">
        <f>IF(AND('Project Information'!$C$15="Space By Space",'Interior Space'!$B158&gt;0),VLOOKUP('Interior Space'!$D158,Code!$B$34:$E$130,4,TRUE),IF(AND('Project Information'!$C$15="Whole Building",'Project Information'!$L$11=0),'Project Information'!$O$11,IF(AND('Project Information'!$C$15="Whole Building",'Project Information'!$L$11&lt;&gt;'Project Information'!$O$11),'Project Information'!$L$11,0)))</f>
        <v>0</v>
      </c>
      <c r="H158" s="248"/>
      <c r="I158" s="218">
        <f>IFERROR(VLOOKUP(H158,'LED Products List'!$B$8:$G$57,2,FALSE),0)</f>
        <v>0</v>
      </c>
      <c r="J158" s="218">
        <f>IFERROR(VLOOKUP(H158,'LED Products List'!$B$8:$G$57,3,FALSE),0)</f>
        <v>0</v>
      </c>
      <c r="K158" s="218">
        <f>IFERROR(VLOOKUP(H158,'LED Products List'!$B$8:$G$57,4,FALSE),0)</f>
        <v>0</v>
      </c>
      <c r="L158" s="248"/>
      <c r="M158" s="249"/>
      <c r="N158" s="250">
        <f t="shared" si="20"/>
        <v>0</v>
      </c>
      <c r="O158" s="251">
        <f t="shared" si="21"/>
        <v>0</v>
      </c>
      <c r="P158" s="179">
        <f t="shared" si="22"/>
        <v>0</v>
      </c>
      <c r="Q158" s="179">
        <f t="shared" si="23"/>
        <v>0</v>
      </c>
      <c r="R158" s="179">
        <f t="shared" si="24"/>
        <v>0</v>
      </c>
      <c r="S158" s="331"/>
      <c r="T158" s="480">
        <f t="shared" si="25"/>
        <v>0</v>
      </c>
      <c r="U158" s="448">
        <f t="shared" si="18"/>
        <v>0</v>
      </c>
      <c r="V158" s="449">
        <f>IF($D$8="Space By Space",$F158*$E158,IF($D158="Atrium &gt;40 ft in height",($F158*$E158)+0.04,IF($B158&lt;&gt;0,$E$8*'Project Information'!$L$9,0)))</f>
        <v>0</v>
      </c>
      <c r="W158" s="453">
        <f t="shared" si="26"/>
        <v>0</v>
      </c>
      <c r="X158" s="453">
        <f>IF(OR(C158="Refrig",AND($R$1="RWH",C158="Refrig"),AND($R$1="RWH",C158="Yes")),$W158*(1+#REF!),IF($C158="Yes",$W158*(1+$P$5),W158))</f>
        <v>0</v>
      </c>
      <c r="Y158" s="452">
        <f>IF(OR(C158="Refrig",AND($R$1="RWH",C158="Refrig"),AND($R$1="RWH",C158="Yes")),$V158*(1+#REF!),IF($C158="Yes",$V158*(1+$P$6),V158*(1+0)))</f>
        <v>0</v>
      </c>
      <c r="Z158" s="452">
        <f>IF(OR(C158="Refrig",AND($R$1="RWH",C158="Refrig"),AND($R$1="RWH",C158="Yes")),$W158*#REF!,IF(C158="Yes",$W158*$P$7,W158*0))</f>
        <v>0</v>
      </c>
    </row>
    <row r="159" spans="1:26" ht="63" customHeight="1" thickBot="1">
      <c r="A159" s="242">
        <v>150</v>
      </c>
      <c r="B159" s="243"/>
      <c r="C159" s="247"/>
      <c r="D159" s="279"/>
      <c r="E159" s="250">
        <f t="shared" si="19"/>
        <v>0</v>
      </c>
      <c r="F159" s="278">
        <f t="array" ref="F159">IFERROR(INDEX(CodeLPD,MATCH($D$8&amp;$D159,CodeMethod&amp;SpaceType,0), MATCH('Project Information'!$F$15,Table1[[#Headers],[2020 ECCCNYS (der. IECC 2018)]:[IECC 2015]],0)),0)</f>
        <v>0</v>
      </c>
      <c r="G159" s="328">
        <f>IF(AND('Project Information'!$C$15="Space By Space",'Interior Space'!$B159&gt;0),VLOOKUP('Interior Space'!$D159,Code!$B$34:$E$130,4,TRUE),IF(AND('Project Information'!$C$15="Whole Building",'Project Information'!$L$11=0),'Project Information'!$O$11,IF(AND('Project Information'!$C$15="Whole Building",'Project Information'!$L$11&lt;&gt;'Project Information'!$O$11),'Project Information'!$L$11,0)))</f>
        <v>0</v>
      </c>
      <c r="H159" s="248"/>
      <c r="I159" s="218">
        <f>IFERROR(VLOOKUP(H159,'LED Products List'!$B$8:$G$57,2,FALSE),0)</f>
        <v>0</v>
      </c>
      <c r="J159" s="218">
        <f>IFERROR(VLOOKUP(H159,'LED Products List'!$B$8:$G$57,3,FALSE),0)</f>
        <v>0</v>
      </c>
      <c r="K159" s="218">
        <f>IFERROR(VLOOKUP(H159,'LED Products List'!$B$8:$G$57,4,FALSE),0)</f>
        <v>0</v>
      </c>
      <c r="L159" s="248"/>
      <c r="M159" s="249"/>
      <c r="N159" s="250">
        <f t="shared" si="20"/>
        <v>0</v>
      </c>
      <c r="O159" s="251">
        <f t="shared" si="21"/>
        <v>0</v>
      </c>
      <c r="P159" s="179">
        <f t="shared" si="22"/>
        <v>0</v>
      </c>
      <c r="Q159" s="179">
        <f t="shared" si="23"/>
        <v>0</v>
      </c>
      <c r="R159" s="179">
        <f t="shared" si="24"/>
        <v>0</v>
      </c>
      <c r="S159" s="331"/>
      <c r="T159" s="480">
        <f t="shared" si="25"/>
        <v>0</v>
      </c>
      <c r="U159" s="448">
        <f t="shared" si="18"/>
        <v>0</v>
      </c>
      <c r="V159" s="449">
        <f>IF($D$8="Space By Space",$F159*$E159,IF($D159="Atrium &gt;40 ft in height",($F159*$E159)+0.04,IF($B159&lt;&gt;0,$E$8*'Project Information'!$L$9,0)))</f>
        <v>0</v>
      </c>
      <c r="W159" s="453">
        <f t="shared" si="26"/>
        <v>0</v>
      </c>
      <c r="X159" s="453">
        <f>IF(OR(C159="Refrig",AND($R$1="RWH",C159="Refrig"),AND($R$1="RWH",C159="Yes")),$W159*(1+#REF!),IF($C159="Yes",$W159*(1+$P$5),W159))</f>
        <v>0</v>
      </c>
      <c r="Y159" s="452">
        <f>IF(OR(C159="Refrig",AND($R$1="RWH",C159="Refrig"),AND($R$1="RWH",C159="Yes")),$V159*(1+#REF!),IF($C159="Yes",$V159*(1+$P$6),V159*(1+0)))</f>
        <v>0</v>
      </c>
      <c r="Z159" s="452">
        <f>IF(OR(C159="Refrig",AND($R$1="RWH",C159="Refrig"),AND($R$1="RWH",C159="Yes")),$W159*#REF!,IF(C159="Yes",$W159*$P$7,W159*0))</f>
        <v>0</v>
      </c>
    </row>
    <row r="160" spans="1:26" ht="63" customHeight="1" thickBot="1">
      <c r="A160" s="242">
        <v>151</v>
      </c>
      <c r="B160" s="243"/>
      <c r="C160" s="247"/>
      <c r="D160" s="279"/>
      <c r="E160" s="250">
        <f t="shared" si="19"/>
        <v>0</v>
      </c>
      <c r="F160" s="278">
        <f t="array" ref="F160">IFERROR(INDEX(CodeLPD,MATCH($D$8&amp;$D160,CodeMethod&amp;SpaceType,0), MATCH('Project Information'!$F$15,Table1[[#Headers],[2020 ECCCNYS (der. IECC 2018)]:[IECC 2015]],0)),0)</f>
        <v>0</v>
      </c>
      <c r="G160" s="328">
        <f>IF(AND('Project Information'!$C$15="Space By Space",'Interior Space'!$B160&gt;0),VLOOKUP('Interior Space'!$D160,Code!$B$34:$E$130,4,TRUE),IF(AND('Project Information'!$C$15="Whole Building",'Project Information'!$L$11=0),'Project Information'!$O$11,IF(AND('Project Information'!$C$15="Whole Building",'Project Information'!$L$11&lt;&gt;'Project Information'!$O$11),'Project Information'!$L$11,0)))</f>
        <v>0</v>
      </c>
      <c r="H160" s="248"/>
      <c r="I160" s="218">
        <f>IFERROR(VLOOKUP(H160,'LED Products List'!$B$8:$G$57,2,FALSE),0)</f>
        <v>0</v>
      </c>
      <c r="J160" s="218">
        <f>IFERROR(VLOOKUP(H160,'LED Products List'!$B$8:$G$57,3,FALSE),0)</f>
        <v>0</v>
      </c>
      <c r="K160" s="218">
        <f>IFERROR(VLOOKUP(H160,'LED Products List'!$B$8:$G$57,4,FALSE),0)</f>
        <v>0</v>
      </c>
      <c r="L160" s="248"/>
      <c r="M160" s="249"/>
      <c r="N160" s="250">
        <f t="shared" si="20"/>
        <v>0</v>
      </c>
      <c r="O160" s="251">
        <f t="shared" si="21"/>
        <v>0</v>
      </c>
      <c r="P160" s="179">
        <f t="shared" si="22"/>
        <v>0</v>
      </c>
      <c r="Q160" s="179">
        <f t="shared" si="23"/>
        <v>0</v>
      </c>
      <c r="R160" s="179">
        <f t="shared" si="24"/>
        <v>0</v>
      </c>
      <c r="S160" s="331"/>
      <c r="T160" s="480">
        <f t="shared" si="25"/>
        <v>0</v>
      </c>
      <c r="U160" s="448">
        <f t="shared" si="18"/>
        <v>0</v>
      </c>
      <c r="V160" s="449">
        <f>IF($D$8="Space By Space",$F160*$E160,IF($D160="Atrium &gt;40 ft in height",($F160*$E160)+0.04,IF($B160&lt;&gt;0,$E$8*'Project Information'!$L$9,0)))</f>
        <v>0</v>
      </c>
      <c r="W160" s="453">
        <f t="shared" si="26"/>
        <v>0</v>
      </c>
      <c r="X160" s="453">
        <f>IF(OR(C160="Refrig",AND($R$1="RWH",C160="Refrig"),AND($R$1="RWH",C160="Yes")),$W160*(1+#REF!),IF($C160="Yes",$W160*(1+$P$5),W160))</f>
        <v>0</v>
      </c>
      <c r="Y160" s="452">
        <f>IF(OR(C160="Refrig",AND($R$1="RWH",C160="Refrig"),AND($R$1="RWH",C160="Yes")),$V160*(1+#REF!),IF($C160="Yes",$V160*(1+$P$6),V160*(1+0)))</f>
        <v>0</v>
      </c>
      <c r="Z160" s="452">
        <f>IF(OR(C160="Refrig",AND($R$1="RWH",C160="Refrig"),AND($R$1="RWH",C160="Yes")),$W160*#REF!,IF(C160="Yes",$W160*$P$7,W160*0))</f>
        <v>0</v>
      </c>
    </row>
    <row r="161" spans="1:26" ht="63" customHeight="1" thickBot="1">
      <c r="A161" s="242">
        <v>152</v>
      </c>
      <c r="B161" s="243"/>
      <c r="C161" s="247"/>
      <c r="D161" s="279"/>
      <c r="E161" s="250">
        <f t="shared" si="19"/>
        <v>0</v>
      </c>
      <c r="F161" s="278">
        <f t="array" ref="F161">IFERROR(INDEX(CodeLPD,MATCH($D$8&amp;$D161,CodeMethod&amp;SpaceType,0), MATCH('Project Information'!$F$15,Table1[[#Headers],[2020 ECCCNYS (der. IECC 2018)]:[IECC 2015]],0)),0)</f>
        <v>0</v>
      </c>
      <c r="G161" s="328">
        <f>IF(AND('Project Information'!$C$15="Space By Space",'Interior Space'!$B161&gt;0),VLOOKUP('Interior Space'!$D161,Code!$B$34:$E$130,4,TRUE),IF(AND('Project Information'!$C$15="Whole Building",'Project Information'!$L$11=0),'Project Information'!$O$11,IF(AND('Project Information'!$C$15="Whole Building",'Project Information'!$L$11&lt;&gt;'Project Information'!$O$11),'Project Information'!$L$11,0)))</f>
        <v>0</v>
      </c>
      <c r="H161" s="248"/>
      <c r="I161" s="218">
        <f>IFERROR(VLOOKUP(H161,'LED Products List'!$B$8:$G$57,2,FALSE),0)</f>
        <v>0</v>
      </c>
      <c r="J161" s="218">
        <f>IFERROR(VLOOKUP(H161,'LED Products List'!$B$8:$G$57,3,FALSE),0)</f>
        <v>0</v>
      </c>
      <c r="K161" s="218">
        <f>IFERROR(VLOOKUP(H161,'LED Products List'!$B$8:$G$57,4,FALSE),0)</f>
        <v>0</v>
      </c>
      <c r="L161" s="248"/>
      <c r="M161" s="249"/>
      <c r="N161" s="250">
        <f t="shared" si="20"/>
        <v>0</v>
      </c>
      <c r="O161" s="251">
        <f t="shared" si="21"/>
        <v>0</v>
      </c>
      <c r="P161" s="179">
        <f t="shared" si="22"/>
        <v>0</v>
      </c>
      <c r="Q161" s="179">
        <f t="shared" si="23"/>
        <v>0</v>
      </c>
      <c r="R161" s="179">
        <f t="shared" si="24"/>
        <v>0</v>
      </c>
      <c r="S161" s="331"/>
      <c r="T161" s="480">
        <f t="shared" si="25"/>
        <v>0</v>
      </c>
      <c r="U161" s="448">
        <f t="shared" si="18"/>
        <v>0</v>
      </c>
      <c r="V161" s="449">
        <f>IF($D$8="Space By Space",$F161*$E161,IF($D161="Atrium &gt;40 ft in height",($F161*$E161)+0.04,IF($B161&lt;&gt;0,$E$8*'Project Information'!$L$9,0)))</f>
        <v>0</v>
      </c>
      <c r="W161" s="453">
        <f t="shared" si="26"/>
        <v>0</v>
      </c>
      <c r="X161" s="453">
        <f>IF(OR(C161="Refrig",AND($R$1="RWH",C161="Refrig"),AND($R$1="RWH",C161="Yes")),$W161*(1+#REF!),IF($C161="Yes",$W161*(1+$P$5),W161))</f>
        <v>0</v>
      </c>
      <c r="Y161" s="452">
        <f>IF(OR(C161="Refrig",AND($R$1="RWH",C161="Refrig"),AND($R$1="RWH",C161="Yes")),$V161*(1+#REF!),IF($C161="Yes",$V161*(1+$P$6),V161*(1+0)))</f>
        <v>0</v>
      </c>
      <c r="Z161" s="452">
        <f>IF(OR(C161="Refrig",AND($R$1="RWH",C161="Refrig"),AND($R$1="RWH",C161="Yes")),$W161*#REF!,IF(C161="Yes",$W161*$P$7,W161*0))</f>
        <v>0</v>
      </c>
    </row>
    <row r="162" spans="1:26" ht="63" customHeight="1" thickBot="1">
      <c r="A162" s="242">
        <v>153</v>
      </c>
      <c r="B162" s="243"/>
      <c r="C162" s="247"/>
      <c r="D162" s="279"/>
      <c r="E162" s="250">
        <f t="shared" si="19"/>
        <v>0</v>
      </c>
      <c r="F162" s="278">
        <f t="array" ref="F162">IFERROR(INDEX(CodeLPD,MATCH($D$8&amp;$D162,CodeMethod&amp;SpaceType,0), MATCH('Project Information'!$F$15,Table1[[#Headers],[2020 ECCCNYS (der. IECC 2018)]:[IECC 2015]],0)),0)</f>
        <v>0</v>
      </c>
      <c r="G162" s="328">
        <f>IF(AND('Project Information'!$C$15="Space By Space",'Interior Space'!$B162&gt;0),VLOOKUP('Interior Space'!$D162,Code!$B$34:$E$130,4,TRUE),IF(AND('Project Information'!$C$15="Whole Building",'Project Information'!$L$11=0),'Project Information'!$O$11,IF(AND('Project Information'!$C$15="Whole Building",'Project Information'!$L$11&lt;&gt;'Project Information'!$O$11),'Project Information'!$L$11,0)))</f>
        <v>0</v>
      </c>
      <c r="H162" s="248"/>
      <c r="I162" s="218">
        <f>IFERROR(VLOOKUP(H162,'LED Products List'!$B$8:$G$57,2,FALSE),0)</f>
        <v>0</v>
      </c>
      <c r="J162" s="218">
        <f>IFERROR(VLOOKUP(H162,'LED Products List'!$B$8:$G$57,3,FALSE),0)</f>
        <v>0</v>
      </c>
      <c r="K162" s="218">
        <f>IFERROR(VLOOKUP(H162,'LED Products List'!$B$8:$G$57,4,FALSE),0)</f>
        <v>0</v>
      </c>
      <c r="L162" s="248"/>
      <c r="M162" s="249"/>
      <c r="N162" s="250">
        <f t="shared" si="20"/>
        <v>0</v>
      </c>
      <c r="O162" s="251">
        <f t="shared" si="21"/>
        <v>0</v>
      </c>
      <c r="P162" s="179">
        <f t="shared" si="22"/>
        <v>0</v>
      </c>
      <c r="Q162" s="179">
        <f t="shared" si="23"/>
        <v>0</v>
      </c>
      <c r="R162" s="179">
        <f t="shared" si="24"/>
        <v>0</v>
      </c>
      <c r="S162" s="331"/>
      <c r="T162" s="480">
        <f t="shared" si="25"/>
        <v>0</v>
      </c>
      <c r="U162" s="448">
        <f t="shared" si="18"/>
        <v>0</v>
      </c>
      <c r="V162" s="449">
        <f>IF($D$8="Space By Space",$F162*$E162,IF($D162="Atrium &gt;40 ft in height",($F162*$E162)+0.04,IF($B162&lt;&gt;0,$E$8*'Project Information'!$L$9,0)))</f>
        <v>0</v>
      </c>
      <c r="W162" s="453">
        <f t="shared" si="26"/>
        <v>0</v>
      </c>
      <c r="X162" s="453">
        <f>IF(OR(C162="Refrig",AND($R$1="RWH",C162="Refrig"),AND($R$1="RWH",C162="Yes")),$W162*(1+#REF!),IF($C162="Yes",$W162*(1+$P$5),W162))</f>
        <v>0</v>
      </c>
      <c r="Y162" s="452">
        <f>IF(OR(C162="Refrig",AND($R$1="RWH",C162="Refrig"),AND($R$1="RWH",C162="Yes")),$V162*(1+#REF!),IF($C162="Yes",$V162*(1+$P$6),V162*(1+0)))</f>
        <v>0</v>
      </c>
      <c r="Z162" s="452">
        <f>IF(OR(C162="Refrig",AND($R$1="RWH",C162="Refrig"),AND($R$1="RWH",C162="Yes")),$W162*#REF!,IF(C162="Yes",$W162*$P$7,W162*0))</f>
        <v>0</v>
      </c>
    </row>
    <row r="163" spans="1:26" ht="63" customHeight="1" thickBot="1">
      <c r="A163" s="242">
        <v>154</v>
      </c>
      <c r="B163" s="243"/>
      <c r="C163" s="247"/>
      <c r="D163" s="279"/>
      <c r="E163" s="250">
        <f t="shared" si="19"/>
        <v>0</v>
      </c>
      <c r="F163" s="278">
        <f t="array" ref="F163">IFERROR(INDEX(CodeLPD,MATCH($D$8&amp;$D163,CodeMethod&amp;SpaceType,0), MATCH('Project Information'!$F$15,Table1[[#Headers],[2020 ECCCNYS (der. IECC 2018)]:[IECC 2015]],0)),0)</f>
        <v>0</v>
      </c>
      <c r="G163" s="328">
        <f>IF(AND('Project Information'!$C$15="Space By Space",'Interior Space'!$B163&gt;0),VLOOKUP('Interior Space'!$D163,Code!$B$34:$E$130,4,TRUE),IF(AND('Project Information'!$C$15="Whole Building",'Project Information'!$L$11=0),'Project Information'!$O$11,IF(AND('Project Information'!$C$15="Whole Building",'Project Information'!$L$11&lt;&gt;'Project Information'!$O$11),'Project Information'!$L$11,0)))</f>
        <v>0</v>
      </c>
      <c r="H163" s="248"/>
      <c r="I163" s="218">
        <f>IFERROR(VLOOKUP(H163,'LED Products List'!$B$8:$G$57,2,FALSE),0)</f>
        <v>0</v>
      </c>
      <c r="J163" s="218">
        <f>IFERROR(VLOOKUP(H163,'LED Products List'!$B$8:$G$57,3,FALSE),0)</f>
        <v>0</v>
      </c>
      <c r="K163" s="218">
        <f>IFERROR(VLOOKUP(H163,'LED Products List'!$B$8:$G$57,4,FALSE),0)</f>
        <v>0</v>
      </c>
      <c r="L163" s="248"/>
      <c r="M163" s="249"/>
      <c r="N163" s="250">
        <f t="shared" si="20"/>
        <v>0</v>
      </c>
      <c r="O163" s="251">
        <f t="shared" si="21"/>
        <v>0</v>
      </c>
      <c r="P163" s="179">
        <f t="shared" si="22"/>
        <v>0</v>
      </c>
      <c r="Q163" s="179">
        <f t="shared" si="23"/>
        <v>0</v>
      </c>
      <c r="R163" s="179">
        <f t="shared" si="24"/>
        <v>0</v>
      </c>
      <c r="S163" s="331"/>
      <c r="T163" s="480">
        <f t="shared" si="25"/>
        <v>0</v>
      </c>
      <c r="U163" s="448">
        <f t="shared" si="18"/>
        <v>0</v>
      </c>
      <c r="V163" s="449">
        <f>IF($D$8="Space By Space",$F163*$E163,IF($D163="Atrium &gt;40 ft in height",($F163*$E163)+0.04,IF($B163&lt;&gt;0,$E$8*'Project Information'!$L$9,0)))</f>
        <v>0</v>
      </c>
      <c r="W163" s="453">
        <f t="shared" si="26"/>
        <v>0</v>
      </c>
      <c r="X163" s="453">
        <f>IF(OR(C163="Refrig",AND($R$1="RWH",C163="Refrig"),AND($R$1="RWH",C163="Yes")),$W163*(1+#REF!),IF($C163="Yes",$W163*(1+$P$5),W163))</f>
        <v>0</v>
      </c>
      <c r="Y163" s="452">
        <f>IF(OR(C163="Refrig",AND($R$1="RWH",C163="Refrig"),AND($R$1="RWH",C163="Yes")),$V163*(1+#REF!),IF($C163="Yes",$V163*(1+$P$6),V163*(1+0)))</f>
        <v>0</v>
      </c>
      <c r="Z163" s="452">
        <f>IF(OR(C163="Refrig",AND($R$1="RWH",C163="Refrig"),AND($R$1="RWH",C163="Yes")),$W163*#REF!,IF(C163="Yes",$W163*$P$7,W163*0))</f>
        <v>0</v>
      </c>
    </row>
    <row r="164" spans="1:26" ht="63" customHeight="1" thickBot="1">
      <c r="A164" s="242">
        <v>155</v>
      </c>
      <c r="B164" s="243"/>
      <c r="C164" s="247"/>
      <c r="D164" s="279"/>
      <c r="E164" s="250">
        <f t="shared" si="19"/>
        <v>0</v>
      </c>
      <c r="F164" s="278">
        <f t="array" ref="F164">IFERROR(INDEX(CodeLPD,MATCH($D$8&amp;$D164,CodeMethod&amp;SpaceType,0), MATCH('Project Information'!$F$15,Table1[[#Headers],[2020 ECCCNYS (der. IECC 2018)]:[IECC 2015]],0)),0)</f>
        <v>0</v>
      </c>
      <c r="G164" s="328">
        <f>IF(AND('Project Information'!$C$15="Space By Space",'Interior Space'!$B164&gt;0),VLOOKUP('Interior Space'!$D164,Code!$B$34:$E$130,4,TRUE),IF(AND('Project Information'!$C$15="Whole Building",'Project Information'!$L$11=0),'Project Information'!$O$11,IF(AND('Project Information'!$C$15="Whole Building",'Project Information'!$L$11&lt;&gt;'Project Information'!$O$11),'Project Information'!$L$11,0)))</f>
        <v>0</v>
      </c>
      <c r="H164" s="248"/>
      <c r="I164" s="218">
        <f>IFERROR(VLOOKUP(H164,'LED Products List'!$B$8:$G$57,2,FALSE),0)</f>
        <v>0</v>
      </c>
      <c r="J164" s="218">
        <f>IFERROR(VLOOKUP(H164,'LED Products List'!$B$8:$G$57,3,FALSE),0)</f>
        <v>0</v>
      </c>
      <c r="K164" s="218">
        <f>IFERROR(VLOOKUP(H164,'LED Products List'!$B$8:$G$57,4,FALSE),0)</f>
        <v>0</v>
      </c>
      <c r="L164" s="248"/>
      <c r="M164" s="249"/>
      <c r="N164" s="250">
        <f t="shared" si="20"/>
        <v>0</v>
      </c>
      <c r="O164" s="251">
        <f t="shared" si="21"/>
        <v>0</v>
      </c>
      <c r="P164" s="179">
        <f t="shared" si="22"/>
        <v>0</v>
      </c>
      <c r="Q164" s="179">
        <f t="shared" si="23"/>
        <v>0</v>
      </c>
      <c r="R164" s="179">
        <f t="shared" si="24"/>
        <v>0</v>
      </c>
      <c r="S164" s="331"/>
      <c r="T164" s="480">
        <f t="shared" si="25"/>
        <v>0</v>
      </c>
      <c r="U164" s="448">
        <f t="shared" si="18"/>
        <v>0</v>
      </c>
      <c r="V164" s="449">
        <f>IF($D$8="Space By Space",$F164*$E164,IF($D164="Atrium &gt;40 ft in height",($F164*$E164)+0.04,IF($B164&lt;&gt;0,$E$8*'Project Information'!$L$9,0)))</f>
        <v>0</v>
      </c>
      <c r="W164" s="453">
        <f t="shared" si="26"/>
        <v>0</v>
      </c>
      <c r="X164" s="453">
        <f>IF(OR(C164="Refrig",AND($R$1="RWH",C164="Refrig"),AND($R$1="RWH",C164="Yes")),$W164*(1+#REF!),IF($C164="Yes",$W164*(1+$P$5),W164))</f>
        <v>0</v>
      </c>
      <c r="Y164" s="452">
        <f>IF(OR(C164="Refrig",AND($R$1="RWH",C164="Refrig"),AND($R$1="RWH",C164="Yes")),$V164*(1+#REF!),IF($C164="Yes",$V164*(1+$P$6),V164*(1+0)))</f>
        <v>0</v>
      </c>
      <c r="Z164" s="452">
        <f>IF(OR(C164="Refrig",AND($R$1="RWH",C164="Refrig"),AND($R$1="RWH",C164="Yes")),$W164*#REF!,IF(C164="Yes",$W164*$P$7,W164*0))</f>
        <v>0</v>
      </c>
    </row>
    <row r="165" spans="1:26" ht="63" customHeight="1" thickBot="1">
      <c r="A165" s="242">
        <v>156</v>
      </c>
      <c r="B165" s="243"/>
      <c r="C165" s="247"/>
      <c r="D165" s="279"/>
      <c r="E165" s="250">
        <f t="shared" si="19"/>
        <v>0</v>
      </c>
      <c r="F165" s="278">
        <f t="array" ref="F165">IFERROR(INDEX(CodeLPD,MATCH($D$8&amp;$D165,CodeMethod&amp;SpaceType,0), MATCH('Project Information'!$F$15,Table1[[#Headers],[2020 ECCCNYS (der. IECC 2018)]:[IECC 2015]],0)),0)</f>
        <v>0</v>
      </c>
      <c r="G165" s="328">
        <f>IF(AND('Project Information'!$C$15="Space By Space",'Interior Space'!$B165&gt;0),VLOOKUP('Interior Space'!$D165,Code!$B$34:$E$130,4,TRUE),IF(AND('Project Information'!$C$15="Whole Building",'Project Information'!$L$11=0),'Project Information'!$O$11,IF(AND('Project Information'!$C$15="Whole Building",'Project Information'!$L$11&lt;&gt;'Project Information'!$O$11),'Project Information'!$L$11,0)))</f>
        <v>0</v>
      </c>
      <c r="H165" s="248"/>
      <c r="I165" s="218">
        <f>IFERROR(VLOOKUP(H165,'LED Products List'!$B$8:$G$57,2,FALSE),0)</f>
        <v>0</v>
      </c>
      <c r="J165" s="218">
        <f>IFERROR(VLOOKUP(H165,'LED Products List'!$B$8:$G$57,3,FALSE),0)</f>
        <v>0</v>
      </c>
      <c r="K165" s="218">
        <f>IFERROR(VLOOKUP(H165,'LED Products List'!$B$8:$G$57,4,FALSE),0)</f>
        <v>0</v>
      </c>
      <c r="L165" s="248"/>
      <c r="M165" s="249"/>
      <c r="N165" s="250">
        <f t="shared" si="20"/>
        <v>0</v>
      </c>
      <c r="O165" s="251">
        <f t="shared" si="21"/>
        <v>0</v>
      </c>
      <c r="P165" s="179">
        <f t="shared" si="22"/>
        <v>0</v>
      </c>
      <c r="Q165" s="179">
        <f t="shared" si="23"/>
        <v>0</v>
      </c>
      <c r="R165" s="179">
        <f t="shared" si="24"/>
        <v>0</v>
      </c>
      <c r="S165" s="331"/>
      <c r="T165" s="480">
        <f t="shared" si="25"/>
        <v>0</v>
      </c>
      <c r="U165" s="448">
        <f t="shared" si="18"/>
        <v>0</v>
      </c>
      <c r="V165" s="449">
        <f>IF($D$8="Space By Space",$F165*$E165,IF($D165="Atrium &gt;40 ft in height",($F165*$E165)+0.04,IF($B165&lt;&gt;0,$E$8*'Project Information'!$L$9,0)))</f>
        <v>0</v>
      </c>
      <c r="W165" s="453">
        <f t="shared" si="26"/>
        <v>0</v>
      </c>
      <c r="X165" s="453">
        <f>IF(OR(C165="Refrig",AND($R$1="RWH",C165="Refrig"),AND($R$1="RWH",C165="Yes")),$W165*(1+#REF!),IF($C165="Yes",$W165*(1+$P$5),W165))</f>
        <v>0</v>
      </c>
      <c r="Y165" s="452">
        <f>IF(OR(C165="Refrig",AND($R$1="RWH",C165="Refrig"),AND($R$1="RWH",C165="Yes")),$V165*(1+#REF!),IF($C165="Yes",$V165*(1+$P$6),V165*(1+0)))</f>
        <v>0</v>
      </c>
      <c r="Z165" s="452">
        <f>IF(OR(C165="Refrig",AND($R$1="RWH",C165="Refrig"),AND($R$1="RWH",C165="Yes")),$W165*#REF!,IF(C165="Yes",$W165*$P$7,W165*0))</f>
        <v>0</v>
      </c>
    </row>
    <row r="166" spans="1:26" ht="63" customHeight="1" thickBot="1">
      <c r="A166" s="242">
        <v>157</v>
      </c>
      <c r="B166" s="243"/>
      <c r="C166" s="247"/>
      <c r="D166" s="279"/>
      <c r="E166" s="250">
        <f t="shared" si="19"/>
        <v>0</v>
      </c>
      <c r="F166" s="278">
        <f t="array" ref="F166">IFERROR(INDEX(CodeLPD,MATCH($D$8&amp;$D166,CodeMethod&amp;SpaceType,0), MATCH('Project Information'!$F$15,Table1[[#Headers],[2020 ECCCNYS (der. IECC 2018)]:[IECC 2015]],0)),0)</f>
        <v>0</v>
      </c>
      <c r="G166" s="328">
        <f>IF(AND('Project Information'!$C$15="Space By Space",'Interior Space'!$B166&gt;0),VLOOKUP('Interior Space'!$D166,Code!$B$34:$E$130,4,TRUE),IF(AND('Project Information'!$C$15="Whole Building",'Project Information'!$L$11=0),'Project Information'!$O$11,IF(AND('Project Information'!$C$15="Whole Building",'Project Information'!$L$11&lt;&gt;'Project Information'!$O$11),'Project Information'!$L$11,0)))</f>
        <v>0</v>
      </c>
      <c r="H166" s="248"/>
      <c r="I166" s="218">
        <f>IFERROR(VLOOKUP(H166,'LED Products List'!$B$8:$G$57,2,FALSE),0)</f>
        <v>0</v>
      </c>
      <c r="J166" s="218">
        <f>IFERROR(VLOOKUP(H166,'LED Products List'!$B$8:$G$57,3,FALSE),0)</f>
        <v>0</v>
      </c>
      <c r="K166" s="218">
        <f>IFERROR(VLOOKUP(H166,'LED Products List'!$B$8:$G$57,4,FALSE),0)</f>
        <v>0</v>
      </c>
      <c r="L166" s="248"/>
      <c r="M166" s="249"/>
      <c r="N166" s="250">
        <f t="shared" si="20"/>
        <v>0</v>
      </c>
      <c r="O166" s="251">
        <f t="shared" si="21"/>
        <v>0</v>
      </c>
      <c r="P166" s="179">
        <f t="shared" si="22"/>
        <v>0</v>
      </c>
      <c r="Q166" s="179">
        <f t="shared" si="23"/>
        <v>0</v>
      </c>
      <c r="R166" s="179">
        <f t="shared" si="24"/>
        <v>0</v>
      </c>
      <c r="S166" s="331"/>
      <c r="T166" s="480">
        <f t="shared" si="25"/>
        <v>0</v>
      </c>
      <c r="U166" s="448">
        <f t="shared" si="18"/>
        <v>0</v>
      </c>
      <c r="V166" s="449">
        <f>IF($D$8="Space By Space",$F166*$E166,IF($D166="Atrium &gt;40 ft in height",($F166*$E166)+0.04,IF($B166&lt;&gt;0,$E$8*'Project Information'!$L$9,0)))</f>
        <v>0</v>
      </c>
      <c r="W166" s="453">
        <f t="shared" si="26"/>
        <v>0</v>
      </c>
      <c r="X166" s="453">
        <f>IF(OR(C166="Refrig",AND($R$1="RWH",C166="Refrig"),AND($R$1="RWH",C166="Yes")),$W166*(1+#REF!),IF($C166="Yes",$W166*(1+$P$5),W166))</f>
        <v>0</v>
      </c>
      <c r="Y166" s="452">
        <f>IF(OR(C166="Refrig",AND($R$1="RWH",C166="Refrig"),AND($R$1="RWH",C166="Yes")),$V166*(1+#REF!),IF($C166="Yes",$V166*(1+$P$6),V166*(1+0)))</f>
        <v>0</v>
      </c>
      <c r="Z166" s="452">
        <f>IF(OR(C166="Refrig",AND($R$1="RWH",C166="Refrig"),AND($R$1="RWH",C166="Yes")),$W166*#REF!,IF(C166="Yes",$W166*$P$7,W166*0))</f>
        <v>0</v>
      </c>
    </row>
    <row r="167" spans="1:26" ht="63" customHeight="1" thickBot="1">
      <c r="A167" s="242">
        <v>158</v>
      </c>
      <c r="B167" s="243"/>
      <c r="C167" s="247"/>
      <c r="D167" s="279"/>
      <c r="E167" s="250">
        <f t="shared" si="19"/>
        <v>0</v>
      </c>
      <c r="F167" s="278">
        <f t="array" ref="F167">IFERROR(INDEX(CodeLPD,MATCH($D$8&amp;$D167,CodeMethod&amp;SpaceType,0), MATCH('Project Information'!$F$15,Table1[[#Headers],[2020 ECCCNYS (der. IECC 2018)]:[IECC 2015]],0)),0)</f>
        <v>0</v>
      </c>
      <c r="G167" s="328">
        <f>IF(AND('Project Information'!$C$15="Space By Space",'Interior Space'!$B167&gt;0),VLOOKUP('Interior Space'!$D167,Code!$B$34:$E$130,4,TRUE),IF(AND('Project Information'!$C$15="Whole Building",'Project Information'!$L$11=0),'Project Information'!$O$11,IF(AND('Project Information'!$C$15="Whole Building",'Project Information'!$L$11&lt;&gt;'Project Information'!$O$11),'Project Information'!$L$11,0)))</f>
        <v>0</v>
      </c>
      <c r="H167" s="248"/>
      <c r="I167" s="218">
        <f>IFERROR(VLOOKUP(H167,'LED Products List'!$B$8:$G$57,2,FALSE),0)</f>
        <v>0</v>
      </c>
      <c r="J167" s="218">
        <f>IFERROR(VLOOKUP(H167,'LED Products List'!$B$8:$G$57,3,FALSE),0)</f>
        <v>0</v>
      </c>
      <c r="K167" s="218">
        <f>IFERROR(VLOOKUP(H167,'LED Products List'!$B$8:$G$57,4,FALSE),0)</f>
        <v>0</v>
      </c>
      <c r="L167" s="248"/>
      <c r="M167" s="249"/>
      <c r="N167" s="250">
        <f t="shared" si="20"/>
        <v>0</v>
      </c>
      <c r="O167" s="251">
        <f t="shared" si="21"/>
        <v>0</v>
      </c>
      <c r="P167" s="179">
        <f t="shared" si="22"/>
        <v>0</v>
      </c>
      <c r="Q167" s="179">
        <f t="shared" si="23"/>
        <v>0</v>
      </c>
      <c r="R167" s="179">
        <f t="shared" si="24"/>
        <v>0</v>
      </c>
      <c r="S167" s="331"/>
      <c r="T167" s="480">
        <f t="shared" si="25"/>
        <v>0</v>
      </c>
      <c r="U167" s="448">
        <f t="shared" si="18"/>
        <v>0</v>
      </c>
      <c r="V167" s="449">
        <f>IF($D$8="Space By Space",$F167*$E167,IF($D167="Atrium &gt;40 ft in height",($F167*$E167)+0.04,IF($B167&lt;&gt;0,$E$8*'Project Information'!$L$9,0)))</f>
        <v>0</v>
      </c>
      <c r="W167" s="453">
        <f t="shared" si="26"/>
        <v>0</v>
      </c>
      <c r="X167" s="453">
        <f>IF(OR(C167="Refrig",AND($R$1="RWH",C167="Refrig"),AND($R$1="RWH",C167="Yes")),$W167*(1+#REF!),IF($C167="Yes",$W167*(1+$P$5),W167))</f>
        <v>0</v>
      </c>
      <c r="Y167" s="452">
        <f>IF(OR(C167="Refrig",AND($R$1="RWH",C167="Refrig"),AND($R$1="RWH",C167="Yes")),$V167*(1+#REF!),IF($C167="Yes",$V167*(1+$P$6),V167*(1+0)))</f>
        <v>0</v>
      </c>
      <c r="Z167" s="452">
        <f>IF(OR(C167="Refrig",AND($R$1="RWH",C167="Refrig"),AND($R$1="RWH",C167="Yes")),$W167*#REF!,IF(C167="Yes",$W167*$P$7,W167*0))</f>
        <v>0</v>
      </c>
    </row>
    <row r="168" spans="1:26" ht="63" customHeight="1" thickBot="1">
      <c r="A168" s="242">
        <v>159</v>
      </c>
      <c r="B168" s="243"/>
      <c r="C168" s="247"/>
      <c r="D168" s="279"/>
      <c r="E168" s="250">
        <f t="shared" si="19"/>
        <v>0</v>
      </c>
      <c r="F168" s="278">
        <f t="array" ref="F168">IFERROR(INDEX(CodeLPD,MATCH($D$8&amp;$D168,CodeMethod&amp;SpaceType,0), MATCH('Project Information'!$F$15,Table1[[#Headers],[2020 ECCCNYS (der. IECC 2018)]:[IECC 2015]],0)),0)</f>
        <v>0</v>
      </c>
      <c r="G168" s="328">
        <f>IF(AND('Project Information'!$C$15="Space By Space",'Interior Space'!$B168&gt;0),VLOOKUP('Interior Space'!$D168,Code!$B$34:$E$130,4,TRUE),IF(AND('Project Information'!$C$15="Whole Building",'Project Information'!$L$11=0),'Project Information'!$O$11,IF(AND('Project Information'!$C$15="Whole Building",'Project Information'!$L$11&lt;&gt;'Project Information'!$O$11),'Project Information'!$L$11,0)))</f>
        <v>0</v>
      </c>
      <c r="H168" s="248"/>
      <c r="I168" s="218">
        <f>IFERROR(VLOOKUP(H168,'LED Products List'!$B$8:$G$57,2,FALSE),0)</f>
        <v>0</v>
      </c>
      <c r="J168" s="218">
        <f>IFERROR(VLOOKUP(H168,'LED Products List'!$B$8:$G$57,3,FALSE),0)</f>
        <v>0</v>
      </c>
      <c r="K168" s="218">
        <f>IFERROR(VLOOKUP(H168,'LED Products List'!$B$8:$G$57,4,FALSE),0)</f>
        <v>0</v>
      </c>
      <c r="L168" s="248"/>
      <c r="M168" s="249"/>
      <c r="N168" s="250">
        <f t="shared" si="20"/>
        <v>0</v>
      </c>
      <c r="O168" s="251">
        <f t="shared" si="21"/>
        <v>0</v>
      </c>
      <c r="P168" s="179">
        <f t="shared" si="22"/>
        <v>0</v>
      </c>
      <c r="Q168" s="179">
        <f t="shared" si="23"/>
        <v>0</v>
      </c>
      <c r="R168" s="179">
        <f t="shared" si="24"/>
        <v>0</v>
      </c>
      <c r="S168" s="331"/>
      <c r="T168" s="480">
        <f t="shared" si="25"/>
        <v>0</v>
      </c>
      <c r="U168" s="448">
        <f t="shared" si="18"/>
        <v>0</v>
      </c>
      <c r="V168" s="449">
        <f>IF($D$8="Space By Space",$F168*$E168,IF($D168="Atrium &gt;40 ft in height",($F168*$E168)+0.04,IF($B168&lt;&gt;0,$E$8*'Project Information'!$L$9,0)))</f>
        <v>0</v>
      </c>
      <c r="W168" s="453">
        <f t="shared" si="26"/>
        <v>0</v>
      </c>
      <c r="X168" s="453">
        <f>IF(OR(C168="Refrig",AND($R$1="RWH",C168="Refrig"),AND($R$1="RWH",C168="Yes")),$W168*(1+#REF!),IF($C168="Yes",$W168*(1+$P$5),W168))</f>
        <v>0</v>
      </c>
      <c r="Y168" s="452">
        <f>IF(OR(C168="Refrig",AND($R$1="RWH",C168="Refrig"),AND($R$1="RWH",C168="Yes")),$V168*(1+#REF!),IF($C168="Yes",$V168*(1+$P$6),V168*(1+0)))</f>
        <v>0</v>
      </c>
      <c r="Z168" s="452">
        <f>IF(OR(C168="Refrig",AND($R$1="RWH",C168="Refrig"),AND($R$1="RWH",C168="Yes")),$W168*#REF!,IF(C168="Yes",$W168*$P$7,W168*0))</f>
        <v>0</v>
      </c>
    </row>
    <row r="169" spans="1:26" ht="63" customHeight="1" thickBot="1">
      <c r="A169" s="242">
        <v>160</v>
      </c>
      <c r="B169" s="243"/>
      <c r="C169" s="247"/>
      <c r="D169" s="279"/>
      <c r="E169" s="250">
        <f t="shared" si="19"/>
        <v>0</v>
      </c>
      <c r="F169" s="278">
        <f t="array" ref="F169">IFERROR(INDEX(CodeLPD,MATCH($D$8&amp;$D169,CodeMethod&amp;SpaceType,0), MATCH('Project Information'!$F$15,Table1[[#Headers],[2020 ECCCNYS (der. IECC 2018)]:[IECC 2015]],0)),0)</f>
        <v>0</v>
      </c>
      <c r="G169" s="328">
        <f>IF(AND('Project Information'!$C$15="Space By Space",'Interior Space'!$B169&gt;0),VLOOKUP('Interior Space'!$D169,Code!$B$34:$E$130,4,TRUE),IF(AND('Project Information'!$C$15="Whole Building",'Project Information'!$L$11=0),'Project Information'!$O$11,IF(AND('Project Information'!$C$15="Whole Building",'Project Information'!$L$11&lt;&gt;'Project Information'!$O$11),'Project Information'!$L$11,0)))</f>
        <v>0</v>
      </c>
      <c r="H169" s="248"/>
      <c r="I169" s="218">
        <f>IFERROR(VLOOKUP(H169,'LED Products List'!$B$8:$G$57,2,FALSE),0)</f>
        <v>0</v>
      </c>
      <c r="J169" s="218">
        <f>IFERROR(VLOOKUP(H169,'LED Products List'!$B$8:$G$57,3,FALSE),0)</f>
        <v>0</v>
      </c>
      <c r="K169" s="218">
        <f>IFERROR(VLOOKUP(H169,'LED Products List'!$B$8:$G$57,4,FALSE),0)</f>
        <v>0</v>
      </c>
      <c r="L169" s="248"/>
      <c r="M169" s="249"/>
      <c r="N169" s="250">
        <f t="shared" si="20"/>
        <v>0</v>
      </c>
      <c r="O169" s="251">
        <f t="shared" si="21"/>
        <v>0</v>
      </c>
      <c r="P169" s="179">
        <f t="shared" si="22"/>
        <v>0</v>
      </c>
      <c r="Q169" s="179">
        <f t="shared" si="23"/>
        <v>0</v>
      </c>
      <c r="R169" s="179">
        <f t="shared" si="24"/>
        <v>0</v>
      </c>
      <c r="S169" s="331"/>
      <c r="T169" s="480">
        <f t="shared" si="25"/>
        <v>0</v>
      </c>
      <c r="U169" s="448">
        <f t="shared" si="18"/>
        <v>0</v>
      </c>
      <c r="V169" s="449">
        <f>IF($D$8="Space By Space",$F169*$E169,IF($D169="Atrium &gt;40 ft in height",($F169*$E169)+0.04,IF($B169&lt;&gt;0,$E$8*'Project Information'!$L$9,0)))</f>
        <v>0</v>
      </c>
      <c r="W169" s="453">
        <f t="shared" si="26"/>
        <v>0</v>
      </c>
      <c r="X169" s="453">
        <f>IF(OR(C169="Refrig",AND($R$1="RWH",C169="Refrig"),AND($R$1="RWH",C169="Yes")),$W169*(1+#REF!),IF($C169="Yes",$W169*(1+$P$5),W169))</f>
        <v>0</v>
      </c>
      <c r="Y169" s="452">
        <f>IF(OR(C169="Refrig",AND($R$1="RWH",C169="Refrig"),AND($R$1="RWH",C169="Yes")),$V169*(1+#REF!),IF($C169="Yes",$V169*(1+$P$6),V169*(1+0)))</f>
        <v>0</v>
      </c>
      <c r="Z169" s="452">
        <f>IF(OR(C169="Refrig",AND($R$1="RWH",C169="Refrig"),AND($R$1="RWH",C169="Yes")),$W169*#REF!,IF(C169="Yes",$W169*$P$7,W169*0))</f>
        <v>0</v>
      </c>
    </row>
    <row r="170" spans="1:26" ht="63" customHeight="1" thickBot="1">
      <c r="A170" s="242">
        <v>161</v>
      </c>
      <c r="B170" s="243"/>
      <c r="C170" s="247"/>
      <c r="D170" s="279"/>
      <c r="E170" s="250">
        <f t="shared" si="19"/>
        <v>0</v>
      </c>
      <c r="F170" s="278">
        <f t="array" ref="F170">IFERROR(INDEX(CodeLPD,MATCH($D$8&amp;$D170,CodeMethod&amp;SpaceType,0), MATCH('Project Information'!$F$15,Table1[[#Headers],[2020 ECCCNYS (der. IECC 2018)]:[IECC 2015]],0)),0)</f>
        <v>0</v>
      </c>
      <c r="G170" s="328">
        <f>IF(AND('Project Information'!$C$15="Space By Space",'Interior Space'!$B170&gt;0),VLOOKUP('Interior Space'!$D170,Code!$B$34:$E$130,4,TRUE),IF(AND('Project Information'!$C$15="Whole Building",'Project Information'!$L$11=0),'Project Information'!$O$11,IF(AND('Project Information'!$C$15="Whole Building",'Project Information'!$L$11&lt;&gt;'Project Information'!$O$11),'Project Information'!$L$11,0)))</f>
        <v>0</v>
      </c>
      <c r="H170" s="248"/>
      <c r="I170" s="218">
        <f>IFERROR(VLOOKUP(H170,'LED Products List'!$B$8:$G$57,2,FALSE),0)</f>
        <v>0</v>
      </c>
      <c r="J170" s="218">
        <f>IFERROR(VLOOKUP(H170,'LED Products List'!$B$8:$G$57,3,FALSE),0)</f>
        <v>0</v>
      </c>
      <c r="K170" s="218">
        <f>IFERROR(VLOOKUP(H170,'LED Products List'!$B$8:$G$57,4,FALSE),0)</f>
        <v>0</v>
      </c>
      <c r="L170" s="248"/>
      <c r="M170" s="249"/>
      <c r="N170" s="250">
        <f t="shared" si="20"/>
        <v>0</v>
      </c>
      <c r="O170" s="251">
        <f t="shared" si="21"/>
        <v>0</v>
      </c>
      <c r="P170" s="179">
        <f t="shared" si="22"/>
        <v>0</v>
      </c>
      <c r="Q170" s="179">
        <f t="shared" si="23"/>
        <v>0</v>
      </c>
      <c r="R170" s="179">
        <f t="shared" si="24"/>
        <v>0</v>
      </c>
      <c r="S170" s="331"/>
      <c r="T170" s="480">
        <f t="shared" si="25"/>
        <v>0</v>
      </c>
      <c r="U170" s="448">
        <f t="shared" si="18"/>
        <v>0</v>
      </c>
      <c r="V170" s="449">
        <f>IF($D$8="Space By Space",$F170*$E170,IF($D170="Atrium &gt;40 ft in height",($F170*$E170)+0.04,IF($B170&lt;&gt;0,$E$8*'Project Information'!$L$9,0)))</f>
        <v>0</v>
      </c>
      <c r="W170" s="453">
        <f t="shared" si="26"/>
        <v>0</v>
      </c>
      <c r="X170" s="453">
        <f>IF(OR(C170="Refrig",AND($R$1="RWH",C170="Refrig"),AND($R$1="RWH",C170="Yes")),$W170*(1+#REF!),IF($C170="Yes",$W170*(1+$P$5),W170))</f>
        <v>0</v>
      </c>
      <c r="Y170" s="452">
        <f>IF(OR(C170="Refrig",AND($R$1="RWH",C170="Refrig"),AND($R$1="RWH",C170="Yes")),$V170*(1+#REF!),IF($C170="Yes",$V170*(1+$P$6),V170*(1+0)))</f>
        <v>0</v>
      </c>
      <c r="Z170" s="452">
        <f>IF(OR(C170="Refrig",AND($R$1="RWH",C170="Refrig"),AND($R$1="RWH",C170="Yes")),$W170*#REF!,IF(C170="Yes",$W170*$P$7,W170*0))</f>
        <v>0</v>
      </c>
    </row>
    <row r="171" spans="1:26" ht="63" customHeight="1" thickBot="1">
      <c r="A171" s="242">
        <v>162</v>
      </c>
      <c r="B171" s="243"/>
      <c r="C171" s="247"/>
      <c r="D171" s="279"/>
      <c r="E171" s="250">
        <f t="shared" si="19"/>
        <v>0</v>
      </c>
      <c r="F171" s="278">
        <f t="array" ref="F171">IFERROR(INDEX(CodeLPD,MATCH($D$8&amp;$D171,CodeMethod&amp;SpaceType,0), MATCH('Project Information'!$F$15,Table1[[#Headers],[2020 ECCCNYS (der. IECC 2018)]:[IECC 2015]],0)),0)</f>
        <v>0</v>
      </c>
      <c r="G171" s="328">
        <f>IF(AND('Project Information'!$C$15="Space By Space",'Interior Space'!$B171&gt;0),VLOOKUP('Interior Space'!$D171,Code!$B$34:$E$130,4,TRUE),IF(AND('Project Information'!$C$15="Whole Building",'Project Information'!$L$11=0),'Project Information'!$O$11,IF(AND('Project Information'!$C$15="Whole Building",'Project Information'!$L$11&lt;&gt;'Project Information'!$O$11),'Project Information'!$L$11,0)))</f>
        <v>0</v>
      </c>
      <c r="H171" s="248"/>
      <c r="I171" s="218">
        <f>IFERROR(VLOOKUP(H171,'LED Products List'!$B$8:$G$57,2,FALSE),0)</f>
        <v>0</v>
      </c>
      <c r="J171" s="218">
        <f>IFERROR(VLOOKUP(H171,'LED Products List'!$B$8:$G$57,3,FALSE),0)</f>
        <v>0</v>
      </c>
      <c r="K171" s="218">
        <f>IFERROR(VLOOKUP(H171,'LED Products List'!$B$8:$G$57,4,FALSE),0)</f>
        <v>0</v>
      </c>
      <c r="L171" s="248"/>
      <c r="M171" s="249"/>
      <c r="N171" s="250">
        <f t="shared" si="20"/>
        <v>0</v>
      </c>
      <c r="O171" s="251">
        <f t="shared" si="21"/>
        <v>0</v>
      </c>
      <c r="P171" s="179">
        <f t="shared" si="22"/>
        <v>0</v>
      </c>
      <c r="Q171" s="179">
        <f t="shared" si="23"/>
        <v>0</v>
      </c>
      <c r="R171" s="179">
        <f t="shared" si="24"/>
        <v>0</v>
      </c>
      <c r="S171" s="331"/>
      <c r="T171" s="480">
        <f t="shared" si="25"/>
        <v>0</v>
      </c>
      <c r="U171" s="448">
        <f t="shared" si="18"/>
        <v>0</v>
      </c>
      <c r="V171" s="449">
        <f>IF($D$8="Space By Space",$F171*$E171,IF($D171="Atrium &gt;40 ft in height",($F171*$E171)+0.04,IF($B171&lt;&gt;0,$E$8*'Project Information'!$L$9,0)))</f>
        <v>0</v>
      </c>
      <c r="W171" s="453">
        <f t="shared" si="26"/>
        <v>0</v>
      </c>
      <c r="X171" s="453">
        <f>IF(OR(C171="Refrig",AND($R$1="RWH",C171="Refrig"),AND($R$1="RWH",C171="Yes")),$W171*(1+#REF!),IF($C171="Yes",$W171*(1+$P$5),W171))</f>
        <v>0</v>
      </c>
      <c r="Y171" s="452">
        <f>IF(OR(C171="Refrig",AND($R$1="RWH",C171="Refrig"),AND($R$1="RWH",C171="Yes")),$V171*(1+#REF!),IF($C171="Yes",$V171*(1+$P$6),V171*(1+0)))</f>
        <v>0</v>
      </c>
      <c r="Z171" s="452">
        <f>IF(OR(C171="Refrig",AND($R$1="RWH",C171="Refrig"),AND($R$1="RWH",C171="Yes")),$W171*#REF!,IF(C171="Yes",$W171*$P$7,W171*0))</f>
        <v>0</v>
      </c>
    </row>
    <row r="172" spans="1:26" ht="63" customHeight="1" thickBot="1">
      <c r="A172" s="242">
        <v>163</v>
      </c>
      <c r="B172" s="243"/>
      <c r="C172" s="247"/>
      <c r="D172" s="279"/>
      <c r="E172" s="250">
        <f t="shared" si="19"/>
        <v>0</v>
      </c>
      <c r="F172" s="278">
        <f t="array" ref="F172">IFERROR(INDEX(CodeLPD,MATCH($D$8&amp;$D172,CodeMethod&amp;SpaceType,0), MATCH('Project Information'!$F$15,Table1[[#Headers],[2020 ECCCNYS (der. IECC 2018)]:[IECC 2015]],0)),0)</f>
        <v>0</v>
      </c>
      <c r="G172" s="328">
        <f>IF(AND('Project Information'!$C$15="Space By Space",'Interior Space'!$B172&gt;0),VLOOKUP('Interior Space'!$D172,Code!$B$34:$E$130,4,TRUE),IF(AND('Project Information'!$C$15="Whole Building",'Project Information'!$L$11=0),'Project Information'!$O$11,IF(AND('Project Information'!$C$15="Whole Building",'Project Information'!$L$11&lt;&gt;'Project Information'!$O$11),'Project Information'!$L$11,0)))</f>
        <v>0</v>
      </c>
      <c r="H172" s="248"/>
      <c r="I172" s="218">
        <f>IFERROR(VLOOKUP(H172,'LED Products List'!$B$8:$G$57,2,FALSE),0)</f>
        <v>0</v>
      </c>
      <c r="J172" s="218">
        <f>IFERROR(VLOOKUP(H172,'LED Products List'!$B$8:$G$57,3,FALSE),0)</f>
        <v>0</v>
      </c>
      <c r="K172" s="218">
        <f>IFERROR(VLOOKUP(H172,'LED Products List'!$B$8:$G$57,4,FALSE),0)</f>
        <v>0</v>
      </c>
      <c r="L172" s="248"/>
      <c r="M172" s="249"/>
      <c r="N172" s="250">
        <f t="shared" si="20"/>
        <v>0</v>
      </c>
      <c r="O172" s="251">
        <f t="shared" si="21"/>
        <v>0</v>
      </c>
      <c r="P172" s="179">
        <f t="shared" si="22"/>
        <v>0</v>
      </c>
      <c r="Q172" s="179">
        <f t="shared" si="23"/>
        <v>0</v>
      </c>
      <c r="R172" s="179">
        <f t="shared" si="24"/>
        <v>0</v>
      </c>
      <c r="S172" s="331"/>
      <c r="T172" s="480">
        <f t="shared" si="25"/>
        <v>0</v>
      </c>
      <c r="U172" s="448">
        <f t="shared" si="18"/>
        <v>0</v>
      </c>
      <c r="V172" s="449">
        <f>IF($D$8="Space By Space",$F172*$E172,IF($D172="Atrium &gt;40 ft in height",($F172*$E172)+0.04,IF($B172&lt;&gt;0,$E$8*'Project Information'!$L$9,0)))</f>
        <v>0</v>
      </c>
      <c r="W172" s="453">
        <f t="shared" si="26"/>
        <v>0</v>
      </c>
      <c r="X172" s="453">
        <f>IF(OR(C172="Refrig",AND($R$1="RWH",C172="Refrig"),AND($R$1="RWH",C172="Yes")),$W172*(1+#REF!),IF($C172="Yes",$W172*(1+$P$5),W172))</f>
        <v>0</v>
      </c>
      <c r="Y172" s="452">
        <f>IF(OR(C172="Refrig",AND($R$1="RWH",C172="Refrig"),AND($R$1="RWH",C172="Yes")),$V172*(1+#REF!),IF($C172="Yes",$V172*(1+$P$6),V172*(1+0)))</f>
        <v>0</v>
      </c>
      <c r="Z172" s="452">
        <f>IF(OR(C172="Refrig",AND($R$1="RWH",C172="Refrig"),AND($R$1="RWH",C172="Yes")),$W172*#REF!,IF(C172="Yes",$W172*$P$7,W172*0))</f>
        <v>0</v>
      </c>
    </row>
    <row r="173" spans="1:26" ht="63" customHeight="1" thickBot="1">
      <c r="A173" s="242">
        <v>164</v>
      </c>
      <c r="B173" s="243"/>
      <c r="C173" s="247"/>
      <c r="D173" s="279"/>
      <c r="E173" s="250">
        <f t="shared" si="19"/>
        <v>0</v>
      </c>
      <c r="F173" s="278">
        <f t="array" ref="F173">IFERROR(INDEX(CodeLPD,MATCH($D$8&amp;$D173,CodeMethod&amp;SpaceType,0), MATCH('Project Information'!$F$15,Table1[[#Headers],[2020 ECCCNYS (der. IECC 2018)]:[IECC 2015]],0)),0)</f>
        <v>0</v>
      </c>
      <c r="G173" s="328">
        <f>IF(AND('Project Information'!$C$15="Space By Space",'Interior Space'!$B173&gt;0),VLOOKUP('Interior Space'!$D173,Code!$B$34:$E$130,4,TRUE),IF(AND('Project Information'!$C$15="Whole Building",'Project Information'!$L$11=0),'Project Information'!$O$11,IF(AND('Project Information'!$C$15="Whole Building",'Project Information'!$L$11&lt;&gt;'Project Information'!$O$11),'Project Information'!$L$11,0)))</f>
        <v>0</v>
      </c>
      <c r="H173" s="248"/>
      <c r="I173" s="218">
        <f>IFERROR(VLOOKUP(H173,'LED Products List'!$B$8:$G$57,2,FALSE),0)</f>
        <v>0</v>
      </c>
      <c r="J173" s="218">
        <f>IFERROR(VLOOKUP(H173,'LED Products List'!$B$8:$G$57,3,FALSE),0)</f>
        <v>0</v>
      </c>
      <c r="K173" s="218">
        <f>IFERROR(VLOOKUP(H173,'LED Products List'!$B$8:$G$57,4,FALSE),0)</f>
        <v>0</v>
      </c>
      <c r="L173" s="248"/>
      <c r="M173" s="249"/>
      <c r="N173" s="250">
        <f t="shared" si="20"/>
        <v>0</v>
      </c>
      <c r="O173" s="251">
        <f t="shared" si="21"/>
        <v>0</v>
      </c>
      <c r="P173" s="179">
        <f t="shared" si="22"/>
        <v>0</v>
      </c>
      <c r="Q173" s="179">
        <f t="shared" si="23"/>
        <v>0</v>
      </c>
      <c r="R173" s="179">
        <f t="shared" si="24"/>
        <v>0</v>
      </c>
      <c r="S173" s="331"/>
      <c r="T173" s="480">
        <f t="shared" si="25"/>
        <v>0</v>
      </c>
      <c r="U173" s="448">
        <f t="shared" si="18"/>
        <v>0</v>
      </c>
      <c r="V173" s="449">
        <f>IF($D$8="Space By Space",$F173*$E173,IF($D173="Atrium &gt;40 ft in height",($F173*$E173)+0.04,IF($B173&lt;&gt;0,$E$8*'Project Information'!$L$9,0)))</f>
        <v>0</v>
      </c>
      <c r="W173" s="453">
        <f t="shared" si="26"/>
        <v>0</v>
      </c>
      <c r="X173" s="453">
        <f>IF(OR(C173="Refrig",AND($R$1="RWH",C173="Refrig"),AND($R$1="RWH",C173="Yes")),$W173*(1+#REF!),IF($C173="Yes",$W173*(1+$P$5),W173))</f>
        <v>0</v>
      </c>
      <c r="Y173" s="452">
        <f>IF(OR(C173="Refrig",AND($R$1="RWH",C173="Refrig"),AND($R$1="RWH",C173="Yes")),$V173*(1+#REF!),IF($C173="Yes",$V173*(1+$P$6),V173*(1+0)))</f>
        <v>0</v>
      </c>
      <c r="Z173" s="452">
        <f>IF(OR(C173="Refrig",AND($R$1="RWH",C173="Refrig"),AND($R$1="RWH",C173="Yes")),$W173*#REF!,IF(C173="Yes",$W173*$P$7,W173*0))</f>
        <v>0</v>
      </c>
    </row>
    <row r="174" spans="1:26" ht="63" customHeight="1" thickBot="1">
      <c r="A174" s="242">
        <v>165</v>
      </c>
      <c r="B174" s="243"/>
      <c r="C174" s="247"/>
      <c r="D174" s="279"/>
      <c r="E174" s="250">
        <f t="shared" si="19"/>
        <v>0</v>
      </c>
      <c r="F174" s="278">
        <f t="array" ref="F174">IFERROR(INDEX(CodeLPD,MATCH($D$8&amp;$D174,CodeMethod&amp;SpaceType,0), MATCH('Project Information'!$F$15,Table1[[#Headers],[2020 ECCCNYS (der. IECC 2018)]:[IECC 2015]],0)),0)</f>
        <v>0</v>
      </c>
      <c r="G174" s="328">
        <f>IF(AND('Project Information'!$C$15="Space By Space",'Interior Space'!$B174&gt;0),VLOOKUP('Interior Space'!$D174,Code!$B$34:$E$130,4,TRUE),IF(AND('Project Information'!$C$15="Whole Building",'Project Information'!$L$11=0),'Project Information'!$O$11,IF(AND('Project Information'!$C$15="Whole Building",'Project Information'!$L$11&lt;&gt;'Project Information'!$O$11),'Project Information'!$L$11,0)))</f>
        <v>0</v>
      </c>
      <c r="H174" s="248"/>
      <c r="I174" s="218">
        <f>IFERROR(VLOOKUP(H174,'LED Products List'!$B$8:$G$57,2,FALSE),0)</f>
        <v>0</v>
      </c>
      <c r="J174" s="218">
        <f>IFERROR(VLOOKUP(H174,'LED Products List'!$B$8:$G$57,3,FALSE),0)</f>
        <v>0</v>
      </c>
      <c r="K174" s="218">
        <f>IFERROR(VLOOKUP(H174,'LED Products List'!$B$8:$G$57,4,FALSE),0)</f>
        <v>0</v>
      </c>
      <c r="L174" s="248"/>
      <c r="M174" s="249"/>
      <c r="N174" s="250">
        <f t="shared" si="20"/>
        <v>0</v>
      </c>
      <c r="O174" s="251">
        <f t="shared" si="21"/>
        <v>0</v>
      </c>
      <c r="P174" s="179">
        <f t="shared" si="22"/>
        <v>0</v>
      </c>
      <c r="Q174" s="179">
        <f t="shared" si="23"/>
        <v>0</v>
      </c>
      <c r="R174" s="179">
        <f t="shared" si="24"/>
        <v>0</v>
      </c>
      <c r="S174" s="331"/>
      <c r="T174" s="480">
        <f t="shared" si="25"/>
        <v>0</v>
      </c>
      <c r="U174" s="448">
        <f t="shared" si="18"/>
        <v>0</v>
      </c>
      <c r="V174" s="449">
        <f>IF($D$8="Space By Space",$F174*$E174,IF($D174="Atrium &gt;40 ft in height",($F174*$E174)+0.04,IF($B174&lt;&gt;0,$E$8*'Project Information'!$L$9,0)))</f>
        <v>0</v>
      </c>
      <c r="W174" s="453">
        <f t="shared" si="26"/>
        <v>0</v>
      </c>
      <c r="X174" s="453">
        <f>IF(OR(C174="Refrig",AND($R$1="RWH",C174="Refrig"),AND($R$1="RWH",C174="Yes")),$W174*(1+#REF!),IF($C174="Yes",$W174*(1+$P$5),W174))</f>
        <v>0</v>
      </c>
      <c r="Y174" s="452">
        <f>IF(OR(C174="Refrig",AND($R$1="RWH",C174="Refrig"),AND($R$1="RWH",C174="Yes")),$V174*(1+#REF!),IF($C174="Yes",$V174*(1+$P$6),V174*(1+0)))</f>
        <v>0</v>
      </c>
      <c r="Z174" s="452">
        <f>IF(OR(C174="Refrig",AND($R$1="RWH",C174="Refrig"),AND($R$1="RWH",C174="Yes")),$W174*#REF!,IF(C174="Yes",$W174*$P$7,W174*0))</f>
        <v>0</v>
      </c>
    </row>
    <row r="175" spans="1:26" ht="63" customHeight="1" thickBot="1">
      <c r="A175" s="242">
        <v>166</v>
      </c>
      <c r="B175" s="243"/>
      <c r="C175" s="247"/>
      <c r="D175" s="279"/>
      <c r="E175" s="250">
        <f t="shared" si="19"/>
        <v>0</v>
      </c>
      <c r="F175" s="278">
        <f t="array" ref="F175">IFERROR(INDEX(CodeLPD,MATCH($D$8&amp;$D175,CodeMethod&amp;SpaceType,0), MATCH('Project Information'!$F$15,Table1[[#Headers],[2020 ECCCNYS (der. IECC 2018)]:[IECC 2015]],0)),0)</f>
        <v>0</v>
      </c>
      <c r="G175" s="328">
        <f>IF(AND('Project Information'!$C$15="Space By Space",'Interior Space'!$B175&gt;0),VLOOKUP('Interior Space'!$D175,Code!$B$34:$E$130,4,TRUE),IF(AND('Project Information'!$C$15="Whole Building",'Project Information'!$L$11=0),'Project Information'!$O$11,IF(AND('Project Information'!$C$15="Whole Building",'Project Information'!$L$11&lt;&gt;'Project Information'!$O$11),'Project Information'!$L$11,0)))</f>
        <v>0</v>
      </c>
      <c r="H175" s="248"/>
      <c r="I175" s="218">
        <f>IFERROR(VLOOKUP(H175,'LED Products List'!$B$8:$G$57,2,FALSE),0)</f>
        <v>0</v>
      </c>
      <c r="J175" s="218">
        <f>IFERROR(VLOOKUP(H175,'LED Products List'!$B$8:$G$57,3,FALSE),0)</f>
        <v>0</v>
      </c>
      <c r="K175" s="218">
        <f>IFERROR(VLOOKUP(H175,'LED Products List'!$B$8:$G$57,4,FALSE),0)</f>
        <v>0</v>
      </c>
      <c r="L175" s="248"/>
      <c r="M175" s="249"/>
      <c r="N175" s="250">
        <f t="shared" si="20"/>
        <v>0</v>
      </c>
      <c r="O175" s="251">
        <f t="shared" si="21"/>
        <v>0</v>
      </c>
      <c r="P175" s="179">
        <f t="shared" si="22"/>
        <v>0</v>
      </c>
      <c r="Q175" s="179">
        <f t="shared" si="23"/>
        <v>0</v>
      </c>
      <c r="R175" s="179">
        <f t="shared" si="24"/>
        <v>0</v>
      </c>
      <c r="S175" s="331"/>
      <c r="T175" s="480">
        <f t="shared" si="25"/>
        <v>0</v>
      </c>
      <c r="U175" s="448">
        <f t="shared" si="18"/>
        <v>0</v>
      </c>
      <c r="V175" s="449">
        <f>IF($D$8="Space By Space",$F175*$E175,IF($D175="Atrium &gt;40 ft in height",($F175*$E175)+0.04,IF($B175&lt;&gt;0,$E$8*'Project Information'!$L$9,0)))</f>
        <v>0</v>
      </c>
      <c r="W175" s="453">
        <f t="shared" si="26"/>
        <v>0</v>
      </c>
      <c r="X175" s="453">
        <f>IF(OR(C175="Refrig",AND($R$1="RWH",C175="Refrig"),AND($R$1="RWH",C175="Yes")),$W175*(1+#REF!),IF($C175="Yes",$W175*(1+$P$5),W175))</f>
        <v>0</v>
      </c>
      <c r="Y175" s="452">
        <f>IF(OR(C175="Refrig",AND($R$1="RWH",C175="Refrig"),AND($R$1="RWH",C175="Yes")),$V175*(1+#REF!),IF($C175="Yes",$V175*(1+$P$6),V175*(1+0)))</f>
        <v>0</v>
      </c>
      <c r="Z175" s="452">
        <f>IF(OR(C175="Refrig",AND($R$1="RWH",C175="Refrig"),AND($R$1="RWH",C175="Yes")),$W175*#REF!,IF(C175="Yes",$W175*$P$7,W175*0))</f>
        <v>0</v>
      </c>
    </row>
    <row r="176" spans="1:26" ht="63" customHeight="1" thickBot="1">
      <c r="A176" s="242">
        <v>167</v>
      </c>
      <c r="B176" s="243"/>
      <c r="C176" s="247"/>
      <c r="D176" s="279"/>
      <c r="E176" s="250">
        <f t="shared" si="19"/>
        <v>0</v>
      </c>
      <c r="F176" s="278">
        <f t="array" ref="F176">IFERROR(INDEX(CodeLPD,MATCH($D$8&amp;$D176,CodeMethod&amp;SpaceType,0), MATCH('Project Information'!$F$15,Table1[[#Headers],[2020 ECCCNYS (der. IECC 2018)]:[IECC 2015]],0)),0)</f>
        <v>0</v>
      </c>
      <c r="G176" s="328">
        <f>IF(AND('Project Information'!$C$15="Space By Space",'Interior Space'!$B176&gt;0),VLOOKUP('Interior Space'!$D176,Code!$B$34:$E$130,4,TRUE),IF(AND('Project Information'!$C$15="Whole Building",'Project Information'!$L$11=0),'Project Information'!$O$11,IF(AND('Project Information'!$C$15="Whole Building",'Project Information'!$L$11&lt;&gt;'Project Information'!$O$11),'Project Information'!$L$11,0)))</f>
        <v>0</v>
      </c>
      <c r="H176" s="248"/>
      <c r="I176" s="218">
        <f>IFERROR(VLOOKUP(H176,'LED Products List'!$B$8:$G$57,2,FALSE),0)</f>
        <v>0</v>
      </c>
      <c r="J176" s="218">
        <f>IFERROR(VLOOKUP(H176,'LED Products List'!$B$8:$G$57,3,FALSE),0)</f>
        <v>0</v>
      </c>
      <c r="K176" s="218">
        <f>IFERROR(VLOOKUP(H176,'LED Products List'!$B$8:$G$57,4,FALSE),0)</f>
        <v>0</v>
      </c>
      <c r="L176" s="248"/>
      <c r="M176" s="249"/>
      <c r="N176" s="250">
        <f t="shared" si="20"/>
        <v>0</v>
      </c>
      <c r="O176" s="251">
        <f t="shared" si="21"/>
        <v>0</v>
      </c>
      <c r="P176" s="179">
        <f t="shared" si="22"/>
        <v>0</v>
      </c>
      <c r="Q176" s="179">
        <f t="shared" si="23"/>
        <v>0</v>
      </c>
      <c r="R176" s="179">
        <f t="shared" si="24"/>
        <v>0</v>
      </c>
      <c r="S176" s="331"/>
      <c r="T176" s="480">
        <f t="shared" si="25"/>
        <v>0</v>
      </c>
      <c r="U176" s="448">
        <f t="shared" si="18"/>
        <v>0</v>
      </c>
      <c r="V176" s="449">
        <f>IF($D$8="Space By Space",$F176*$E176,IF($D176="Atrium &gt;40 ft in height",($F176*$E176)+0.04,IF($B176&lt;&gt;0,$E$8*'Project Information'!$L$9,0)))</f>
        <v>0</v>
      </c>
      <c r="W176" s="453">
        <f t="shared" si="26"/>
        <v>0</v>
      </c>
      <c r="X176" s="453">
        <f>IF(OR(C176="Refrig",AND($R$1="RWH",C176="Refrig"),AND($R$1="RWH",C176="Yes")),$W176*(1+#REF!),IF($C176="Yes",$W176*(1+$P$5),W176))</f>
        <v>0</v>
      </c>
      <c r="Y176" s="452">
        <f>IF(OR(C176="Refrig",AND($R$1="RWH",C176="Refrig"),AND($R$1="RWH",C176="Yes")),$V176*(1+#REF!),IF($C176="Yes",$V176*(1+$P$6),V176*(1+0)))</f>
        <v>0</v>
      </c>
      <c r="Z176" s="452">
        <f>IF(OR(C176="Refrig",AND($R$1="RWH",C176="Refrig"),AND($R$1="RWH",C176="Yes")),$W176*#REF!,IF(C176="Yes",$W176*$P$7,W176*0))</f>
        <v>0</v>
      </c>
    </row>
    <row r="177" spans="1:26" ht="63" customHeight="1" thickBot="1">
      <c r="A177" s="242">
        <v>168</v>
      </c>
      <c r="B177" s="243"/>
      <c r="C177" s="247"/>
      <c r="D177" s="279"/>
      <c r="E177" s="250">
        <f t="shared" si="19"/>
        <v>0</v>
      </c>
      <c r="F177" s="278">
        <f t="array" ref="F177">IFERROR(INDEX(CodeLPD,MATCH($D$8&amp;$D177,CodeMethod&amp;SpaceType,0), MATCH('Project Information'!$F$15,Table1[[#Headers],[2020 ECCCNYS (der. IECC 2018)]:[IECC 2015]],0)),0)</f>
        <v>0</v>
      </c>
      <c r="G177" s="328">
        <f>IF(AND('Project Information'!$C$15="Space By Space",'Interior Space'!$B177&gt;0),VLOOKUP('Interior Space'!$D177,Code!$B$34:$E$130,4,TRUE),IF(AND('Project Information'!$C$15="Whole Building",'Project Information'!$L$11=0),'Project Information'!$O$11,IF(AND('Project Information'!$C$15="Whole Building",'Project Information'!$L$11&lt;&gt;'Project Information'!$O$11),'Project Information'!$L$11,0)))</f>
        <v>0</v>
      </c>
      <c r="H177" s="248"/>
      <c r="I177" s="218">
        <f>IFERROR(VLOOKUP(H177,'LED Products List'!$B$8:$G$57,2,FALSE),0)</f>
        <v>0</v>
      </c>
      <c r="J177" s="218">
        <f>IFERROR(VLOOKUP(H177,'LED Products List'!$B$8:$G$57,3,FALSE),0)</f>
        <v>0</v>
      </c>
      <c r="K177" s="218">
        <f>IFERROR(VLOOKUP(H177,'LED Products List'!$B$8:$G$57,4,FALSE),0)</f>
        <v>0</v>
      </c>
      <c r="L177" s="248"/>
      <c r="M177" s="249"/>
      <c r="N177" s="250">
        <f t="shared" si="20"/>
        <v>0</v>
      </c>
      <c r="O177" s="251">
        <f t="shared" si="21"/>
        <v>0</v>
      </c>
      <c r="P177" s="179">
        <f t="shared" si="22"/>
        <v>0</v>
      </c>
      <c r="Q177" s="179">
        <f t="shared" si="23"/>
        <v>0</v>
      </c>
      <c r="R177" s="179">
        <f t="shared" si="24"/>
        <v>0</v>
      </c>
      <c r="S177" s="331"/>
      <c r="T177" s="480">
        <f t="shared" si="25"/>
        <v>0</v>
      </c>
      <c r="U177" s="448">
        <f t="shared" si="18"/>
        <v>0</v>
      </c>
      <c r="V177" s="449">
        <f>IF($D$8="Space By Space",$F177*$E177,IF($D177="Atrium &gt;40 ft in height",($F177*$E177)+0.04,IF($B177&lt;&gt;0,$E$8*'Project Information'!$L$9,0)))</f>
        <v>0</v>
      </c>
      <c r="W177" s="453">
        <f t="shared" si="26"/>
        <v>0</v>
      </c>
      <c r="X177" s="453">
        <f>IF(OR(C177="Refrig",AND($R$1="RWH",C177="Refrig"),AND($R$1="RWH",C177="Yes")),$W177*(1+#REF!),IF($C177="Yes",$W177*(1+$P$5),W177))</f>
        <v>0</v>
      </c>
      <c r="Y177" s="452">
        <f>IF(OR(C177="Refrig",AND($R$1="RWH",C177="Refrig"),AND($R$1="RWH",C177="Yes")),$V177*(1+#REF!),IF($C177="Yes",$V177*(1+$P$6),V177*(1+0)))</f>
        <v>0</v>
      </c>
      <c r="Z177" s="452">
        <f>IF(OR(C177="Refrig",AND($R$1="RWH",C177="Refrig"),AND($R$1="RWH",C177="Yes")),$W177*#REF!,IF(C177="Yes",$W177*$P$7,W177*0))</f>
        <v>0</v>
      </c>
    </row>
    <row r="178" spans="1:26" ht="63" customHeight="1" thickBot="1">
      <c r="A178" s="242">
        <v>169</v>
      </c>
      <c r="B178" s="243"/>
      <c r="C178" s="247"/>
      <c r="D178" s="279"/>
      <c r="E178" s="250">
        <f t="shared" si="19"/>
        <v>0</v>
      </c>
      <c r="F178" s="278">
        <f t="array" ref="F178">IFERROR(INDEX(CodeLPD,MATCH($D$8&amp;$D178,CodeMethod&amp;SpaceType,0), MATCH('Project Information'!$F$15,Table1[[#Headers],[2020 ECCCNYS (der. IECC 2018)]:[IECC 2015]],0)),0)</f>
        <v>0</v>
      </c>
      <c r="G178" s="328">
        <f>IF(AND('Project Information'!$C$15="Space By Space",'Interior Space'!$B178&gt;0),VLOOKUP('Interior Space'!$D178,Code!$B$34:$E$130,4,TRUE),IF(AND('Project Information'!$C$15="Whole Building",'Project Information'!$L$11=0),'Project Information'!$O$11,IF(AND('Project Information'!$C$15="Whole Building",'Project Information'!$L$11&lt;&gt;'Project Information'!$O$11),'Project Information'!$L$11,0)))</f>
        <v>0</v>
      </c>
      <c r="H178" s="248"/>
      <c r="I178" s="218">
        <f>IFERROR(VLOOKUP(H178,'LED Products List'!$B$8:$G$57,2,FALSE),0)</f>
        <v>0</v>
      </c>
      <c r="J178" s="218">
        <f>IFERROR(VLOOKUP(H178,'LED Products List'!$B$8:$G$57,3,FALSE),0)</f>
        <v>0</v>
      </c>
      <c r="K178" s="218">
        <f>IFERROR(VLOOKUP(H178,'LED Products List'!$B$8:$G$57,4,FALSE),0)</f>
        <v>0</v>
      </c>
      <c r="L178" s="248"/>
      <c r="M178" s="249"/>
      <c r="N178" s="250">
        <f t="shared" si="20"/>
        <v>0</v>
      </c>
      <c r="O178" s="251">
        <f t="shared" si="21"/>
        <v>0</v>
      </c>
      <c r="P178" s="179">
        <f t="shared" si="22"/>
        <v>0</v>
      </c>
      <c r="Q178" s="179">
        <f t="shared" si="23"/>
        <v>0</v>
      </c>
      <c r="R178" s="179">
        <f t="shared" si="24"/>
        <v>0</v>
      </c>
      <c r="S178" s="331"/>
      <c r="T178" s="480">
        <f t="shared" si="25"/>
        <v>0</v>
      </c>
      <c r="U178" s="448">
        <f t="shared" si="18"/>
        <v>0</v>
      </c>
      <c r="V178" s="449">
        <f>IF($D$8="Space By Space",$F178*$E178,IF($D178="Atrium &gt;40 ft in height",($F178*$E178)+0.04,IF($B178&lt;&gt;0,$E$8*'Project Information'!$L$9,0)))</f>
        <v>0</v>
      </c>
      <c r="W178" s="453">
        <f t="shared" si="26"/>
        <v>0</v>
      </c>
      <c r="X178" s="453">
        <f>IF(OR(C178="Refrig",AND($R$1="RWH",C178="Refrig"),AND($R$1="RWH",C178="Yes")),$W178*(1+#REF!),IF($C178="Yes",$W178*(1+$P$5),W178))</f>
        <v>0</v>
      </c>
      <c r="Y178" s="452">
        <f>IF(OR(C178="Refrig",AND($R$1="RWH",C178="Refrig"),AND($R$1="RWH",C178="Yes")),$V178*(1+#REF!),IF($C178="Yes",$V178*(1+$P$6),V178*(1+0)))</f>
        <v>0</v>
      </c>
      <c r="Z178" s="452">
        <f>IF(OR(C178="Refrig",AND($R$1="RWH",C178="Refrig"),AND($R$1="RWH",C178="Yes")),$W178*#REF!,IF(C178="Yes",$W178*$P$7,W178*0))</f>
        <v>0</v>
      </c>
    </row>
    <row r="179" spans="1:26" ht="63" customHeight="1" thickBot="1">
      <c r="A179" s="242">
        <v>170</v>
      </c>
      <c r="B179" s="243"/>
      <c r="C179" s="247"/>
      <c r="D179" s="279"/>
      <c r="E179" s="250">
        <f t="shared" si="19"/>
        <v>0</v>
      </c>
      <c r="F179" s="278">
        <f t="array" ref="F179">IFERROR(INDEX(CodeLPD,MATCH($D$8&amp;$D179,CodeMethod&amp;SpaceType,0), MATCH('Project Information'!$F$15,Table1[[#Headers],[2020 ECCCNYS (der. IECC 2018)]:[IECC 2015]],0)),0)</f>
        <v>0</v>
      </c>
      <c r="G179" s="328">
        <f>IF(AND('Project Information'!$C$15="Space By Space",'Interior Space'!$B179&gt;0),VLOOKUP('Interior Space'!$D179,Code!$B$34:$E$130,4,TRUE),IF(AND('Project Information'!$C$15="Whole Building",'Project Information'!$L$11=0),'Project Information'!$O$11,IF(AND('Project Information'!$C$15="Whole Building",'Project Information'!$L$11&lt;&gt;'Project Information'!$O$11),'Project Information'!$L$11,0)))</f>
        <v>0</v>
      </c>
      <c r="H179" s="248"/>
      <c r="I179" s="218">
        <f>IFERROR(VLOOKUP(H179,'LED Products List'!$B$8:$G$57,2,FALSE),0)</f>
        <v>0</v>
      </c>
      <c r="J179" s="218">
        <f>IFERROR(VLOOKUP(H179,'LED Products List'!$B$8:$G$57,3,FALSE),0)</f>
        <v>0</v>
      </c>
      <c r="K179" s="218">
        <f>IFERROR(VLOOKUP(H179,'LED Products List'!$B$8:$G$57,4,FALSE),0)</f>
        <v>0</v>
      </c>
      <c r="L179" s="248"/>
      <c r="M179" s="249"/>
      <c r="N179" s="250">
        <f t="shared" si="20"/>
        <v>0</v>
      </c>
      <c r="O179" s="251">
        <f t="shared" si="21"/>
        <v>0</v>
      </c>
      <c r="P179" s="179">
        <f t="shared" si="22"/>
        <v>0</v>
      </c>
      <c r="Q179" s="179">
        <f t="shared" si="23"/>
        <v>0</v>
      </c>
      <c r="R179" s="179">
        <f t="shared" si="24"/>
        <v>0</v>
      </c>
      <c r="S179" s="331"/>
      <c r="T179" s="480">
        <f t="shared" si="25"/>
        <v>0</v>
      </c>
      <c r="U179" s="448">
        <f t="shared" si="18"/>
        <v>0</v>
      </c>
      <c r="V179" s="449">
        <f>IF($D$8="Space By Space",$F179*$E179,IF($D179="Atrium &gt;40 ft in height",($F179*$E179)+0.04,IF($B179&lt;&gt;0,$E$8*'Project Information'!$L$9,0)))</f>
        <v>0</v>
      </c>
      <c r="W179" s="453">
        <f t="shared" si="26"/>
        <v>0</v>
      </c>
      <c r="X179" s="453">
        <f>IF(OR(C179="Refrig",AND($R$1="RWH",C179="Refrig"),AND($R$1="RWH",C179="Yes")),$W179*(1+#REF!),IF($C179="Yes",$W179*(1+$P$5),W179))</f>
        <v>0</v>
      </c>
      <c r="Y179" s="452">
        <f>IF(OR(C179="Refrig",AND($R$1="RWH",C179="Refrig"),AND($R$1="RWH",C179="Yes")),$V179*(1+#REF!),IF($C179="Yes",$V179*(1+$P$6),V179*(1+0)))</f>
        <v>0</v>
      </c>
      <c r="Z179" s="452">
        <f>IF(OR(C179="Refrig",AND($R$1="RWH",C179="Refrig"),AND($R$1="RWH",C179="Yes")),$W179*#REF!,IF(C179="Yes",$W179*$P$7,W179*0))</f>
        <v>0</v>
      </c>
    </row>
    <row r="180" spans="1:26" ht="63" customHeight="1" thickBot="1">
      <c r="A180" s="242">
        <v>171</v>
      </c>
      <c r="B180" s="243"/>
      <c r="C180" s="247"/>
      <c r="D180" s="279"/>
      <c r="E180" s="250">
        <f t="shared" si="19"/>
        <v>0</v>
      </c>
      <c r="F180" s="278">
        <f t="array" ref="F180">IFERROR(INDEX(CodeLPD,MATCH($D$8&amp;$D180,CodeMethod&amp;SpaceType,0), MATCH('Project Information'!$F$15,Table1[[#Headers],[2020 ECCCNYS (der. IECC 2018)]:[IECC 2015]],0)),0)</f>
        <v>0</v>
      </c>
      <c r="G180" s="328">
        <f>IF(AND('Project Information'!$C$15="Space By Space",'Interior Space'!$B180&gt;0),VLOOKUP('Interior Space'!$D180,Code!$B$34:$E$130,4,TRUE),IF(AND('Project Information'!$C$15="Whole Building",'Project Information'!$L$11=0),'Project Information'!$O$11,IF(AND('Project Information'!$C$15="Whole Building",'Project Information'!$L$11&lt;&gt;'Project Information'!$O$11),'Project Information'!$L$11,0)))</f>
        <v>0</v>
      </c>
      <c r="H180" s="248"/>
      <c r="I180" s="218">
        <f>IFERROR(VLOOKUP(H180,'LED Products List'!$B$8:$G$57,2,FALSE),0)</f>
        <v>0</v>
      </c>
      <c r="J180" s="218">
        <f>IFERROR(VLOOKUP(H180,'LED Products List'!$B$8:$G$57,3,FALSE),0)</f>
        <v>0</v>
      </c>
      <c r="K180" s="218">
        <f>IFERROR(VLOOKUP(H180,'LED Products List'!$B$8:$G$57,4,FALSE),0)</f>
        <v>0</v>
      </c>
      <c r="L180" s="248"/>
      <c r="M180" s="249"/>
      <c r="N180" s="250">
        <f t="shared" si="20"/>
        <v>0</v>
      </c>
      <c r="O180" s="251">
        <f t="shared" si="21"/>
        <v>0</v>
      </c>
      <c r="P180" s="179">
        <f t="shared" si="22"/>
        <v>0</v>
      </c>
      <c r="Q180" s="179">
        <f t="shared" si="23"/>
        <v>0</v>
      </c>
      <c r="R180" s="179">
        <f t="shared" si="24"/>
        <v>0</v>
      </c>
      <c r="S180" s="331"/>
      <c r="T180" s="480">
        <f t="shared" si="25"/>
        <v>0</v>
      </c>
      <c r="U180" s="448">
        <f t="shared" si="18"/>
        <v>0</v>
      </c>
      <c r="V180" s="449">
        <f>IF($D$8="Space By Space",$F180*$E180,IF($D180="Atrium &gt;40 ft in height",($F180*$E180)+0.04,IF($B180&lt;&gt;0,$E$8*'Project Information'!$L$9,0)))</f>
        <v>0</v>
      </c>
      <c r="W180" s="453">
        <f t="shared" si="26"/>
        <v>0</v>
      </c>
      <c r="X180" s="453">
        <f>IF(OR(C180="Refrig",AND($R$1="RWH",C180="Refrig"),AND($R$1="RWH",C180="Yes")),$W180*(1+#REF!),IF($C180="Yes",$W180*(1+$P$5),W180))</f>
        <v>0</v>
      </c>
      <c r="Y180" s="452">
        <f>IF(OR(C180="Refrig",AND($R$1="RWH",C180="Refrig"),AND($R$1="RWH",C180="Yes")),$V180*(1+#REF!),IF($C180="Yes",$V180*(1+$P$6),V180*(1+0)))</f>
        <v>0</v>
      </c>
      <c r="Z180" s="452">
        <f>IF(OR(C180="Refrig",AND($R$1="RWH",C180="Refrig"),AND($R$1="RWH",C180="Yes")),$W180*#REF!,IF(C180="Yes",$W180*$P$7,W180*0))</f>
        <v>0</v>
      </c>
    </row>
    <row r="181" spans="1:26" ht="63" customHeight="1" thickBot="1">
      <c r="A181" s="242">
        <v>172</v>
      </c>
      <c r="B181" s="243"/>
      <c r="C181" s="247"/>
      <c r="D181" s="279"/>
      <c r="E181" s="250">
        <f t="shared" si="19"/>
        <v>0</v>
      </c>
      <c r="F181" s="278">
        <f t="array" ref="F181">IFERROR(INDEX(CodeLPD,MATCH($D$8&amp;$D181,CodeMethod&amp;SpaceType,0), MATCH('Project Information'!$F$15,Table1[[#Headers],[2020 ECCCNYS (der. IECC 2018)]:[IECC 2015]],0)),0)</f>
        <v>0</v>
      </c>
      <c r="G181" s="328">
        <f>IF(AND('Project Information'!$C$15="Space By Space",'Interior Space'!$B181&gt;0),VLOOKUP('Interior Space'!$D181,Code!$B$34:$E$130,4,TRUE),IF(AND('Project Information'!$C$15="Whole Building",'Project Information'!$L$11=0),'Project Information'!$O$11,IF(AND('Project Information'!$C$15="Whole Building",'Project Information'!$L$11&lt;&gt;'Project Information'!$O$11),'Project Information'!$L$11,0)))</f>
        <v>0</v>
      </c>
      <c r="H181" s="248"/>
      <c r="I181" s="218">
        <f>IFERROR(VLOOKUP(H181,'LED Products List'!$B$8:$G$57,2,FALSE),0)</f>
        <v>0</v>
      </c>
      <c r="J181" s="218">
        <f>IFERROR(VLOOKUP(H181,'LED Products List'!$B$8:$G$57,3,FALSE),0)</f>
        <v>0</v>
      </c>
      <c r="K181" s="218">
        <f>IFERROR(VLOOKUP(H181,'LED Products List'!$B$8:$G$57,4,FALSE),0)</f>
        <v>0</v>
      </c>
      <c r="L181" s="248"/>
      <c r="M181" s="249"/>
      <c r="N181" s="250">
        <f t="shared" si="20"/>
        <v>0</v>
      </c>
      <c r="O181" s="251">
        <f t="shared" si="21"/>
        <v>0</v>
      </c>
      <c r="P181" s="179">
        <f t="shared" si="22"/>
        <v>0</v>
      </c>
      <c r="Q181" s="179">
        <f t="shared" si="23"/>
        <v>0</v>
      </c>
      <c r="R181" s="179">
        <f t="shared" si="24"/>
        <v>0</v>
      </c>
      <c r="S181" s="331"/>
      <c r="T181" s="480">
        <f t="shared" si="25"/>
        <v>0</v>
      </c>
      <c r="U181" s="448">
        <f t="shared" si="18"/>
        <v>0</v>
      </c>
      <c r="V181" s="449">
        <f>IF($D$8="Space By Space",$F181*$E181,IF($D181="Atrium &gt;40 ft in height",($F181*$E181)+0.04,IF($B181&lt;&gt;0,$E$8*'Project Information'!$L$9,0)))</f>
        <v>0</v>
      </c>
      <c r="W181" s="453">
        <f t="shared" si="26"/>
        <v>0</v>
      </c>
      <c r="X181" s="453">
        <f>IF(OR(C181="Refrig",AND($R$1="RWH",C181="Refrig"),AND($R$1="RWH",C181="Yes")),$W181*(1+#REF!),IF($C181="Yes",$W181*(1+$P$5),W181))</f>
        <v>0</v>
      </c>
      <c r="Y181" s="452">
        <f>IF(OR(C181="Refrig",AND($R$1="RWH",C181="Refrig"),AND($R$1="RWH",C181="Yes")),$V181*(1+#REF!),IF($C181="Yes",$V181*(1+$P$6),V181*(1+0)))</f>
        <v>0</v>
      </c>
      <c r="Z181" s="452">
        <f>IF(OR(C181="Refrig",AND($R$1="RWH",C181="Refrig"),AND($R$1="RWH",C181="Yes")),$W181*#REF!,IF(C181="Yes",$W181*$P$7,W181*0))</f>
        <v>0</v>
      </c>
    </row>
    <row r="182" spans="1:26" ht="63" customHeight="1" thickBot="1">
      <c r="A182" s="242">
        <v>173</v>
      </c>
      <c r="B182" s="243"/>
      <c r="C182" s="247"/>
      <c r="D182" s="279"/>
      <c r="E182" s="250">
        <f t="shared" si="19"/>
        <v>0</v>
      </c>
      <c r="F182" s="278">
        <f t="array" ref="F182">IFERROR(INDEX(CodeLPD,MATCH($D$8&amp;$D182,CodeMethod&amp;SpaceType,0), MATCH('Project Information'!$F$15,Table1[[#Headers],[2020 ECCCNYS (der. IECC 2018)]:[IECC 2015]],0)),0)</f>
        <v>0</v>
      </c>
      <c r="G182" s="328">
        <f>IF(AND('Project Information'!$C$15="Space By Space",'Interior Space'!$B182&gt;0),VLOOKUP('Interior Space'!$D182,Code!$B$34:$E$130,4,TRUE),IF(AND('Project Information'!$C$15="Whole Building",'Project Information'!$L$11=0),'Project Information'!$O$11,IF(AND('Project Information'!$C$15="Whole Building",'Project Information'!$L$11&lt;&gt;'Project Information'!$O$11),'Project Information'!$L$11,0)))</f>
        <v>0</v>
      </c>
      <c r="H182" s="248"/>
      <c r="I182" s="218">
        <f>IFERROR(VLOOKUP(H182,'LED Products List'!$B$8:$G$57,2,FALSE),0)</f>
        <v>0</v>
      </c>
      <c r="J182" s="218">
        <f>IFERROR(VLOOKUP(H182,'LED Products List'!$B$8:$G$57,3,FALSE),0)</f>
        <v>0</v>
      </c>
      <c r="K182" s="218">
        <f>IFERROR(VLOOKUP(H182,'LED Products List'!$B$8:$G$57,4,FALSE),0)</f>
        <v>0</v>
      </c>
      <c r="L182" s="248"/>
      <c r="M182" s="249"/>
      <c r="N182" s="250">
        <f t="shared" si="20"/>
        <v>0</v>
      </c>
      <c r="O182" s="251">
        <f t="shared" si="21"/>
        <v>0</v>
      </c>
      <c r="P182" s="179">
        <f t="shared" si="22"/>
        <v>0</v>
      </c>
      <c r="Q182" s="179">
        <f t="shared" si="23"/>
        <v>0</v>
      </c>
      <c r="R182" s="179">
        <f t="shared" si="24"/>
        <v>0</v>
      </c>
      <c r="S182" s="331"/>
      <c r="T182" s="480">
        <f t="shared" si="25"/>
        <v>0</v>
      </c>
      <c r="U182" s="448">
        <f t="shared" si="18"/>
        <v>0</v>
      </c>
      <c r="V182" s="449">
        <f>IF($D$8="Space By Space",$F182*$E182,IF($D182="Atrium &gt;40 ft in height",($F182*$E182)+0.04,IF($B182&lt;&gt;0,$E$8*'Project Information'!$L$9,0)))</f>
        <v>0</v>
      </c>
      <c r="W182" s="453">
        <f t="shared" si="26"/>
        <v>0</v>
      </c>
      <c r="X182" s="453">
        <f>IF(OR(C182="Refrig",AND($R$1="RWH",C182="Refrig"),AND($R$1="RWH",C182="Yes")),$W182*(1+#REF!),IF($C182="Yes",$W182*(1+$P$5),W182))</f>
        <v>0</v>
      </c>
      <c r="Y182" s="452">
        <f>IF(OR(C182="Refrig",AND($R$1="RWH",C182="Refrig"),AND($R$1="RWH",C182="Yes")),$V182*(1+#REF!),IF($C182="Yes",$V182*(1+$P$6),V182*(1+0)))</f>
        <v>0</v>
      </c>
      <c r="Z182" s="452">
        <f>IF(OR(C182="Refrig",AND($R$1="RWH",C182="Refrig"),AND($R$1="RWH",C182="Yes")),$W182*#REF!,IF(C182="Yes",$W182*$P$7,W182*0))</f>
        <v>0</v>
      </c>
    </row>
    <row r="183" spans="1:26" ht="63" customHeight="1" thickBot="1">
      <c r="A183" s="242">
        <v>174</v>
      </c>
      <c r="B183" s="243"/>
      <c r="C183" s="247"/>
      <c r="D183" s="279"/>
      <c r="E183" s="250">
        <f t="shared" si="19"/>
        <v>0</v>
      </c>
      <c r="F183" s="278">
        <f t="array" ref="F183">IFERROR(INDEX(CodeLPD,MATCH($D$8&amp;$D183,CodeMethod&amp;SpaceType,0), MATCH('Project Information'!$F$15,Table1[[#Headers],[2020 ECCCNYS (der. IECC 2018)]:[IECC 2015]],0)),0)</f>
        <v>0</v>
      </c>
      <c r="G183" s="328">
        <f>IF(AND('Project Information'!$C$15="Space By Space",'Interior Space'!$B183&gt;0),VLOOKUP('Interior Space'!$D183,Code!$B$34:$E$130,4,TRUE),IF(AND('Project Information'!$C$15="Whole Building",'Project Information'!$L$11=0),'Project Information'!$O$11,IF(AND('Project Information'!$C$15="Whole Building",'Project Information'!$L$11&lt;&gt;'Project Information'!$O$11),'Project Information'!$L$11,0)))</f>
        <v>0</v>
      </c>
      <c r="H183" s="248"/>
      <c r="I183" s="218">
        <f>IFERROR(VLOOKUP(H183,'LED Products List'!$B$8:$G$57,2,FALSE),0)</f>
        <v>0</v>
      </c>
      <c r="J183" s="218">
        <f>IFERROR(VLOOKUP(H183,'LED Products List'!$B$8:$G$57,3,FALSE),0)</f>
        <v>0</v>
      </c>
      <c r="K183" s="218">
        <f>IFERROR(VLOOKUP(H183,'LED Products List'!$B$8:$G$57,4,FALSE),0)</f>
        <v>0</v>
      </c>
      <c r="L183" s="248"/>
      <c r="M183" s="249"/>
      <c r="N183" s="250">
        <f t="shared" si="20"/>
        <v>0</v>
      </c>
      <c r="O183" s="251">
        <f t="shared" si="21"/>
        <v>0</v>
      </c>
      <c r="P183" s="179">
        <f t="shared" si="22"/>
        <v>0</v>
      </c>
      <c r="Q183" s="179">
        <f t="shared" si="23"/>
        <v>0</v>
      </c>
      <c r="R183" s="179">
        <f t="shared" si="24"/>
        <v>0</v>
      </c>
      <c r="S183" s="331"/>
      <c r="T183" s="480">
        <f t="shared" si="25"/>
        <v>0</v>
      </c>
      <c r="U183" s="448">
        <f t="shared" si="18"/>
        <v>0</v>
      </c>
      <c r="V183" s="449">
        <f>IF($D$8="Space By Space",$F183*$E183,IF($D183="Atrium &gt;40 ft in height",($F183*$E183)+0.04,IF($B183&lt;&gt;0,$E$8*'Project Information'!$L$9,0)))</f>
        <v>0</v>
      </c>
      <c r="W183" s="453">
        <f t="shared" si="26"/>
        <v>0</v>
      </c>
      <c r="X183" s="453">
        <f>IF(OR(C183="Refrig",AND($R$1="RWH",C183="Refrig"),AND($R$1="RWH",C183="Yes")),$W183*(1+#REF!),IF($C183="Yes",$W183*(1+$P$5),W183))</f>
        <v>0</v>
      </c>
      <c r="Y183" s="452">
        <f>IF(OR(C183="Refrig",AND($R$1="RWH",C183="Refrig"),AND($R$1="RWH",C183="Yes")),$V183*(1+#REF!),IF($C183="Yes",$V183*(1+$P$6),V183*(1+0)))</f>
        <v>0</v>
      </c>
      <c r="Z183" s="452">
        <f>IF(OR(C183="Refrig",AND($R$1="RWH",C183="Refrig"),AND($R$1="RWH",C183="Yes")),$W183*#REF!,IF(C183="Yes",$W183*$P$7,W183*0))</f>
        <v>0</v>
      </c>
    </row>
    <row r="184" spans="1:26" ht="63" customHeight="1" thickBot="1">
      <c r="A184" s="242">
        <v>175</v>
      </c>
      <c r="B184" s="243"/>
      <c r="C184" s="247"/>
      <c r="D184" s="279"/>
      <c r="E184" s="250">
        <f t="shared" si="19"/>
        <v>0</v>
      </c>
      <c r="F184" s="278">
        <f t="array" ref="F184">IFERROR(INDEX(CodeLPD,MATCH($D$8&amp;$D184,CodeMethod&amp;SpaceType,0), MATCH('Project Information'!$F$15,Table1[[#Headers],[2020 ECCCNYS (der. IECC 2018)]:[IECC 2015]],0)),0)</f>
        <v>0</v>
      </c>
      <c r="G184" s="328">
        <f>IF(AND('Project Information'!$C$15="Space By Space",'Interior Space'!$B184&gt;0),VLOOKUP('Interior Space'!$D184,Code!$B$34:$E$130,4,TRUE),IF(AND('Project Information'!$C$15="Whole Building",'Project Information'!$L$11=0),'Project Information'!$O$11,IF(AND('Project Information'!$C$15="Whole Building",'Project Information'!$L$11&lt;&gt;'Project Information'!$O$11),'Project Information'!$L$11,0)))</f>
        <v>0</v>
      </c>
      <c r="H184" s="248"/>
      <c r="I184" s="218">
        <f>IFERROR(VLOOKUP(H184,'LED Products List'!$B$8:$G$57,2,FALSE),0)</f>
        <v>0</v>
      </c>
      <c r="J184" s="218">
        <f>IFERROR(VLOOKUP(H184,'LED Products List'!$B$8:$G$57,3,FALSE),0)</f>
        <v>0</v>
      </c>
      <c r="K184" s="218">
        <f>IFERROR(VLOOKUP(H184,'LED Products List'!$B$8:$G$57,4,FALSE),0)</f>
        <v>0</v>
      </c>
      <c r="L184" s="248"/>
      <c r="M184" s="249"/>
      <c r="N184" s="250">
        <f t="shared" si="20"/>
        <v>0</v>
      </c>
      <c r="O184" s="251">
        <f t="shared" si="21"/>
        <v>0</v>
      </c>
      <c r="P184" s="179">
        <f t="shared" si="22"/>
        <v>0</v>
      </c>
      <c r="Q184" s="179">
        <f t="shared" si="23"/>
        <v>0</v>
      </c>
      <c r="R184" s="179">
        <f t="shared" si="24"/>
        <v>0</v>
      </c>
      <c r="S184" s="331"/>
      <c r="T184" s="480">
        <f t="shared" si="25"/>
        <v>0</v>
      </c>
      <c r="U184" s="448">
        <f t="shared" si="18"/>
        <v>0</v>
      </c>
      <c r="V184" s="449">
        <f>IF($D$8="Space By Space",$F184*$E184,IF($D184="Atrium &gt;40 ft in height",($F184*$E184)+0.04,IF($B184&lt;&gt;0,$E$8*'Project Information'!$L$9,0)))</f>
        <v>0</v>
      </c>
      <c r="W184" s="453">
        <f t="shared" si="26"/>
        <v>0</v>
      </c>
      <c r="X184" s="453">
        <f>IF(OR(C184="Refrig",AND($R$1="RWH",C184="Refrig"),AND($R$1="RWH",C184="Yes")),$W184*(1+#REF!),IF($C184="Yes",$W184*(1+$P$5),W184))</f>
        <v>0</v>
      </c>
      <c r="Y184" s="452">
        <f>IF(OR(C184="Refrig",AND($R$1="RWH",C184="Refrig"),AND($R$1="RWH",C184="Yes")),$V184*(1+#REF!),IF($C184="Yes",$V184*(1+$P$6),V184*(1+0)))</f>
        <v>0</v>
      </c>
      <c r="Z184" s="452">
        <f>IF(OR(C184="Refrig",AND($R$1="RWH",C184="Refrig"),AND($R$1="RWH",C184="Yes")),$W184*#REF!,IF(C184="Yes",$W184*$P$7,W184*0))</f>
        <v>0</v>
      </c>
    </row>
    <row r="185" spans="1:26" ht="63" customHeight="1" thickBot="1">
      <c r="A185" s="242">
        <v>176</v>
      </c>
      <c r="B185" s="243"/>
      <c r="C185" s="247"/>
      <c r="D185" s="279"/>
      <c r="E185" s="250">
        <f t="shared" si="19"/>
        <v>0</v>
      </c>
      <c r="F185" s="278">
        <f t="array" ref="F185">IFERROR(INDEX(CodeLPD,MATCH($D$8&amp;$D185,CodeMethod&amp;SpaceType,0), MATCH('Project Information'!$F$15,Table1[[#Headers],[2020 ECCCNYS (der. IECC 2018)]:[IECC 2015]],0)),0)</f>
        <v>0</v>
      </c>
      <c r="G185" s="328">
        <f>IF(AND('Project Information'!$C$15="Space By Space",'Interior Space'!$B185&gt;0),VLOOKUP('Interior Space'!$D185,Code!$B$34:$E$130,4,TRUE),IF(AND('Project Information'!$C$15="Whole Building",'Project Information'!$L$11=0),'Project Information'!$O$11,IF(AND('Project Information'!$C$15="Whole Building",'Project Information'!$L$11&lt;&gt;'Project Information'!$O$11),'Project Information'!$L$11,0)))</f>
        <v>0</v>
      </c>
      <c r="H185" s="248"/>
      <c r="I185" s="218">
        <f>IFERROR(VLOOKUP(H185,'LED Products List'!$B$8:$G$57,2,FALSE),0)</f>
        <v>0</v>
      </c>
      <c r="J185" s="218">
        <f>IFERROR(VLOOKUP(H185,'LED Products List'!$B$8:$G$57,3,FALSE),0)</f>
        <v>0</v>
      </c>
      <c r="K185" s="218">
        <f>IFERROR(VLOOKUP(H185,'LED Products List'!$B$8:$G$57,4,FALSE),0)</f>
        <v>0</v>
      </c>
      <c r="L185" s="248"/>
      <c r="M185" s="249"/>
      <c r="N185" s="250">
        <f t="shared" si="20"/>
        <v>0</v>
      </c>
      <c r="O185" s="251">
        <f t="shared" si="21"/>
        <v>0</v>
      </c>
      <c r="P185" s="179">
        <f t="shared" si="22"/>
        <v>0</v>
      </c>
      <c r="Q185" s="179">
        <f t="shared" si="23"/>
        <v>0</v>
      </c>
      <c r="R185" s="179">
        <f t="shared" si="24"/>
        <v>0</v>
      </c>
      <c r="S185" s="331"/>
      <c r="T185" s="480">
        <f t="shared" si="25"/>
        <v>0</v>
      </c>
      <c r="U185" s="448">
        <f t="shared" si="18"/>
        <v>0</v>
      </c>
      <c r="V185" s="449">
        <f>IF($D$8="Space By Space",$F185*$E185,IF($D185="Atrium &gt;40 ft in height",($F185*$E185)+0.04,IF($B185&lt;&gt;0,$E$8*'Project Information'!$L$9,0)))</f>
        <v>0</v>
      </c>
      <c r="W185" s="453">
        <f t="shared" si="26"/>
        <v>0</v>
      </c>
      <c r="X185" s="453">
        <f>IF(OR(C185="Refrig",AND($R$1="RWH",C185="Refrig"),AND($R$1="RWH",C185="Yes")),$W185*(1+#REF!),IF($C185="Yes",$W185*(1+$P$5),W185))</f>
        <v>0</v>
      </c>
      <c r="Y185" s="452">
        <f>IF(OR(C185="Refrig",AND($R$1="RWH",C185="Refrig"),AND($R$1="RWH",C185="Yes")),$V185*(1+#REF!),IF($C185="Yes",$V185*(1+$P$6),V185*(1+0)))</f>
        <v>0</v>
      </c>
      <c r="Z185" s="452">
        <f>IF(OR(C185="Refrig",AND($R$1="RWH",C185="Refrig"),AND($R$1="RWH",C185="Yes")),$W185*#REF!,IF(C185="Yes",$W185*$P$7,W185*0))</f>
        <v>0</v>
      </c>
    </row>
    <row r="186" spans="1:26" ht="63" customHeight="1" thickBot="1">
      <c r="A186" s="242">
        <v>177</v>
      </c>
      <c r="B186" s="243"/>
      <c r="C186" s="247"/>
      <c r="D186" s="279"/>
      <c r="E186" s="250">
        <f t="shared" si="19"/>
        <v>0</v>
      </c>
      <c r="F186" s="278">
        <f t="array" ref="F186">IFERROR(INDEX(CodeLPD,MATCH($D$8&amp;$D186,CodeMethod&amp;SpaceType,0), MATCH('Project Information'!$F$15,Table1[[#Headers],[2020 ECCCNYS (der. IECC 2018)]:[IECC 2015]],0)),0)</f>
        <v>0</v>
      </c>
      <c r="G186" s="328">
        <f>IF(AND('Project Information'!$C$15="Space By Space",'Interior Space'!$B186&gt;0),VLOOKUP('Interior Space'!$D186,Code!$B$34:$E$130,4,TRUE),IF(AND('Project Information'!$C$15="Whole Building",'Project Information'!$L$11=0),'Project Information'!$O$11,IF(AND('Project Information'!$C$15="Whole Building",'Project Information'!$L$11&lt;&gt;'Project Information'!$O$11),'Project Information'!$L$11,0)))</f>
        <v>0</v>
      </c>
      <c r="H186" s="248"/>
      <c r="I186" s="218">
        <f>IFERROR(VLOOKUP(H186,'LED Products List'!$B$8:$G$57,2,FALSE),0)</f>
        <v>0</v>
      </c>
      <c r="J186" s="218">
        <f>IFERROR(VLOOKUP(H186,'LED Products List'!$B$8:$G$57,3,FALSE),0)</f>
        <v>0</v>
      </c>
      <c r="K186" s="218">
        <f>IFERROR(VLOOKUP(H186,'LED Products List'!$B$8:$G$57,4,FALSE),0)</f>
        <v>0</v>
      </c>
      <c r="L186" s="248"/>
      <c r="M186" s="249"/>
      <c r="N186" s="250">
        <f t="shared" si="20"/>
        <v>0</v>
      </c>
      <c r="O186" s="251">
        <f t="shared" si="21"/>
        <v>0</v>
      </c>
      <c r="P186" s="179">
        <f t="shared" si="22"/>
        <v>0</v>
      </c>
      <c r="Q186" s="179">
        <f t="shared" si="23"/>
        <v>0</v>
      </c>
      <c r="R186" s="179">
        <f t="shared" si="24"/>
        <v>0</v>
      </c>
      <c r="S186" s="331"/>
      <c r="T186" s="480">
        <f t="shared" si="25"/>
        <v>0</v>
      </c>
      <c r="U186" s="448">
        <f t="shared" si="18"/>
        <v>0</v>
      </c>
      <c r="V186" s="449">
        <f>IF($D$8="Space By Space",$F186*$E186,IF($D186="Atrium &gt;40 ft in height",($F186*$E186)+0.04,IF($B186&lt;&gt;0,$E$8*'Project Information'!$L$9,0)))</f>
        <v>0</v>
      </c>
      <c r="W186" s="453">
        <f t="shared" si="26"/>
        <v>0</v>
      </c>
      <c r="X186" s="453">
        <f>IF(OR(C186="Refrig",AND($R$1="RWH",C186="Refrig"),AND($R$1="RWH",C186="Yes")),$W186*(1+#REF!),IF($C186="Yes",$W186*(1+$P$5),W186))</f>
        <v>0</v>
      </c>
      <c r="Y186" s="452">
        <f>IF(OR(C186="Refrig",AND($R$1="RWH",C186="Refrig"),AND($R$1="RWH",C186="Yes")),$V186*(1+#REF!),IF($C186="Yes",$V186*(1+$P$6),V186*(1+0)))</f>
        <v>0</v>
      </c>
      <c r="Z186" s="452">
        <f>IF(OR(C186="Refrig",AND($R$1="RWH",C186="Refrig"),AND($R$1="RWH",C186="Yes")),$W186*#REF!,IF(C186="Yes",$W186*$P$7,W186*0))</f>
        <v>0</v>
      </c>
    </row>
    <row r="187" spans="1:26" ht="63" customHeight="1" thickBot="1">
      <c r="A187" s="242">
        <v>178</v>
      </c>
      <c r="B187" s="243"/>
      <c r="C187" s="247"/>
      <c r="D187" s="279"/>
      <c r="E187" s="250">
        <f t="shared" si="19"/>
        <v>0</v>
      </c>
      <c r="F187" s="278">
        <f t="array" ref="F187">IFERROR(INDEX(CodeLPD,MATCH($D$8&amp;$D187,CodeMethod&amp;SpaceType,0), MATCH('Project Information'!$F$15,Table1[[#Headers],[2020 ECCCNYS (der. IECC 2018)]:[IECC 2015]],0)),0)</f>
        <v>0</v>
      </c>
      <c r="G187" s="328">
        <f>IF(AND('Project Information'!$C$15="Space By Space",'Interior Space'!$B187&gt;0),VLOOKUP('Interior Space'!$D187,Code!$B$34:$E$130,4,TRUE),IF(AND('Project Information'!$C$15="Whole Building",'Project Information'!$L$11=0),'Project Information'!$O$11,IF(AND('Project Information'!$C$15="Whole Building",'Project Information'!$L$11&lt;&gt;'Project Information'!$O$11),'Project Information'!$L$11,0)))</f>
        <v>0</v>
      </c>
      <c r="H187" s="248"/>
      <c r="I187" s="218">
        <f>IFERROR(VLOOKUP(H187,'LED Products List'!$B$8:$G$57,2,FALSE),0)</f>
        <v>0</v>
      </c>
      <c r="J187" s="218">
        <f>IFERROR(VLOOKUP(H187,'LED Products List'!$B$8:$G$57,3,FALSE),0)</f>
        <v>0</v>
      </c>
      <c r="K187" s="218">
        <f>IFERROR(VLOOKUP(H187,'LED Products List'!$B$8:$G$57,4,FALSE),0)</f>
        <v>0</v>
      </c>
      <c r="L187" s="248"/>
      <c r="M187" s="249"/>
      <c r="N187" s="250">
        <f t="shared" si="20"/>
        <v>0</v>
      </c>
      <c r="O187" s="251">
        <f t="shared" si="21"/>
        <v>0</v>
      </c>
      <c r="P187" s="179">
        <f t="shared" si="22"/>
        <v>0</v>
      </c>
      <c r="Q187" s="179">
        <f t="shared" si="23"/>
        <v>0</v>
      </c>
      <c r="R187" s="179">
        <f t="shared" si="24"/>
        <v>0</v>
      </c>
      <c r="S187" s="331"/>
      <c r="T187" s="480">
        <f t="shared" si="25"/>
        <v>0</v>
      </c>
      <c r="U187" s="448">
        <f t="shared" si="18"/>
        <v>0</v>
      </c>
      <c r="V187" s="449">
        <f>IF($D$8="Space By Space",$F187*$E187,IF($D187="Atrium &gt;40 ft in height",($F187*$E187)+0.04,IF($B187&lt;&gt;0,$E$8*'Project Information'!$L$9,0)))</f>
        <v>0</v>
      </c>
      <c r="W187" s="453">
        <f t="shared" si="26"/>
        <v>0</v>
      </c>
      <c r="X187" s="453">
        <f>IF(OR(C187="Refrig",AND($R$1="RWH",C187="Refrig"),AND($R$1="RWH",C187="Yes")),$W187*(1+#REF!),IF($C187="Yes",$W187*(1+$P$5),W187))</f>
        <v>0</v>
      </c>
      <c r="Y187" s="452">
        <f>IF(OR(C187="Refrig",AND($R$1="RWH",C187="Refrig"),AND($R$1="RWH",C187="Yes")),$V187*(1+#REF!),IF($C187="Yes",$V187*(1+$P$6),V187*(1+0)))</f>
        <v>0</v>
      </c>
      <c r="Z187" s="452">
        <f>IF(OR(C187="Refrig",AND($R$1="RWH",C187="Refrig"),AND($R$1="RWH",C187="Yes")),$W187*#REF!,IF(C187="Yes",$W187*$P$7,W187*0))</f>
        <v>0</v>
      </c>
    </row>
    <row r="188" spans="1:26" ht="63" customHeight="1" thickBot="1">
      <c r="A188" s="242">
        <v>179</v>
      </c>
      <c r="B188" s="243"/>
      <c r="C188" s="247"/>
      <c r="D188" s="279"/>
      <c r="E188" s="250">
        <f t="shared" si="19"/>
        <v>0</v>
      </c>
      <c r="F188" s="278">
        <f t="array" ref="F188">IFERROR(INDEX(CodeLPD,MATCH($D$8&amp;$D188,CodeMethod&amp;SpaceType,0), MATCH('Project Information'!$F$15,Table1[[#Headers],[2020 ECCCNYS (der. IECC 2018)]:[IECC 2015]],0)),0)</f>
        <v>0</v>
      </c>
      <c r="G188" s="328">
        <f>IF(AND('Project Information'!$C$15="Space By Space",'Interior Space'!$B188&gt;0),VLOOKUP('Interior Space'!$D188,Code!$B$34:$E$130,4,TRUE),IF(AND('Project Information'!$C$15="Whole Building",'Project Information'!$L$11=0),'Project Information'!$O$11,IF(AND('Project Information'!$C$15="Whole Building",'Project Information'!$L$11&lt;&gt;'Project Information'!$O$11),'Project Information'!$L$11,0)))</f>
        <v>0</v>
      </c>
      <c r="H188" s="248"/>
      <c r="I188" s="218">
        <f>IFERROR(VLOOKUP(H188,'LED Products List'!$B$8:$G$57,2,FALSE),0)</f>
        <v>0</v>
      </c>
      <c r="J188" s="218">
        <f>IFERROR(VLOOKUP(H188,'LED Products List'!$B$8:$G$57,3,FALSE),0)</f>
        <v>0</v>
      </c>
      <c r="K188" s="218">
        <f>IFERROR(VLOOKUP(H188,'LED Products List'!$B$8:$G$57,4,FALSE),0)</f>
        <v>0</v>
      </c>
      <c r="L188" s="248"/>
      <c r="M188" s="249"/>
      <c r="N188" s="250">
        <f t="shared" si="20"/>
        <v>0</v>
      </c>
      <c r="O188" s="251">
        <f t="shared" si="21"/>
        <v>0</v>
      </c>
      <c r="P188" s="179">
        <f t="shared" si="22"/>
        <v>0</v>
      </c>
      <c r="Q188" s="179">
        <f t="shared" si="23"/>
        <v>0</v>
      </c>
      <c r="R188" s="179">
        <f t="shared" si="24"/>
        <v>0</v>
      </c>
      <c r="S188" s="331"/>
      <c r="T188" s="480">
        <f t="shared" si="25"/>
        <v>0</v>
      </c>
      <c r="U188" s="448">
        <f t="shared" si="18"/>
        <v>0</v>
      </c>
      <c r="V188" s="449">
        <f>IF($D$8="Space By Space",$F188*$E188,IF($D188="Atrium &gt;40 ft in height",($F188*$E188)+0.04,IF($B188&lt;&gt;0,$E$8*'Project Information'!$L$9,0)))</f>
        <v>0</v>
      </c>
      <c r="W188" s="453">
        <f t="shared" si="26"/>
        <v>0</v>
      </c>
      <c r="X188" s="453">
        <f>IF(OR(C188="Refrig",AND($R$1="RWH",C188="Refrig"),AND($R$1="RWH",C188="Yes")),$W188*(1+#REF!),IF($C188="Yes",$W188*(1+$P$5),W188))</f>
        <v>0</v>
      </c>
      <c r="Y188" s="452">
        <f>IF(OR(C188="Refrig",AND($R$1="RWH",C188="Refrig"),AND($R$1="RWH",C188="Yes")),$V188*(1+#REF!),IF($C188="Yes",$V188*(1+$P$6),V188*(1+0)))</f>
        <v>0</v>
      </c>
      <c r="Z188" s="452">
        <f>IF(OR(C188="Refrig",AND($R$1="RWH",C188="Refrig"),AND($R$1="RWH",C188="Yes")),$W188*#REF!,IF(C188="Yes",$W188*$P$7,W188*0))</f>
        <v>0</v>
      </c>
    </row>
    <row r="189" spans="1:26" ht="63" customHeight="1" thickBot="1">
      <c r="A189" s="242">
        <v>180</v>
      </c>
      <c r="B189" s="243"/>
      <c r="C189" s="247"/>
      <c r="D189" s="279"/>
      <c r="E189" s="250">
        <f t="shared" si="19"/>
        <v>0</v>
      </c>
      <c r="F189" s="278">
        <f t="array" ref="F189">IFERROR(INDEX(CodeLPD,MATCH($D$8&amp;$D189,CodeMethod&amp;SpaceType,0), MATCH('Project Information'!$F$15,Table1[[#Headers],[2020 ECCCNYS (der. IECC 2018)]:[IECC 2015]],0)),0)</f>
        <v>0</v>
      </c>
      <c r="G189" s="328">
        <f>IF(AND('Project Information'!$C$15="Space By Space",'Interior Space'!$B189&gt;0),VLOOKUP('Interior Space'!$D189,Code!$B$34:$E$130,4,TRUE),IF(AND('Project Information'!$C$15="Whole Building",'Project Information'!$L$11=0),'Project Information'!$O$11,IF(AND('Project Information'!$C$15="Whole Building",'Project Information'!$L$11&lt;&gt;'Project Information'!$O$11),'Project Information'!$L$11,0)))</f>
        <v>0</v>
      </c>
      <c r="H189" s="248"/>
      <c r="I189" s="218">
        <f>IFERROR(VLOOKUP(H189,'LED Products List'!$B$8:$G$57,2,FALSE),0)</f>
        <v>0</v>
      </c>
      <c r="J189" s="218">
        <f>IFERROR(VLOOKUP(H189,'LED Products List'!$B$8:$G$57,3,FALSE),0)</f>
        <v>0</v>
      </c>
      <c r="K189" s="218">
        <f>IFERROR(VLOOKUP(H189,'LED Products List'!$B$8:$G$57,4,FALSE),0)</f>
        <v>0</v>
      </c>
      <c r="L189" s="248"/>
      <c r="M189" s="249"/>
      <c r="N189" s="250">
        <f t="shared" si="20"/>
        <v>0</v>
      </c>
      <c r="O189" s="251">
        <f t="shared" si="21"/>
        <v>0</v>
      </c>
      <c r="P189" s="179">
        <f t="shared" si="22"/>
        <v>0</v>
      </c>
      <c r="Q189" s="179">
        <f t="shared" si="23"/>
        <v>0</v>
      </c>
      <c r="R189" s="179">
        <f t="shared" si="24"/>
        <v>0</v>
      </c>
      <c r="S189" s="331"/>
      <c r="T189" s="480">
        <f t="shared" si="25"/>
        <v>0</v>
      </c>
      <c r="U189" s="448">
        <f t="shared" si="18"/>
        <v>0</v>
      </c>
      <c r="V189" s="449">
        <f>IF($D$8="Space By Space",$F189*$E189,IF($D189="Atrium &gt;40 ft in height",($F189*$E189)+0.04,IF($B189&lt;&gt;0,$E$8*'Project Information'!$L$9,0)))</f>
        <v>0</v>
      </c>
      <c r="W189" s="453">
        <f t="shared" si="26"/>
        <v>0</v>
      </c>
      <c r="X189" s="453">
        <f>IF(OR(C189="Refrig",AND($R$1="RWH",C189="Refrig"),AND($R$1="RWH",C189="Yes")),$W189*(1+#REF!),IF($C189="Yes",$W189*(1+$P$5),W189))</f>
        <v>0</v>
      </c>
      <c r="Y189" s="452">
        <f>IF(OR(C189="Refrig",AND($R$1="RWH",C189="Refrig"),AND($R$1="RWH",C189="Yes")),$V189*(1+#REF!),IF($C189="Yes",$V189*(1+$P$6),V189*(1+0)))</f>
        <v>0</v>
      </c>
      <c r="Z189" s="452">
        <f>IF(OR(C189="Refrig",AND($R$1="RWH",C189="Refrig"),AND($R$1="RWH",C189="Yes")),$W189*#REF!,IF(C189="Yes",$W189*$P$7,W189*0))</f>
        <v>0</v>
      </c>
    </row>
    <row r="190" spans="1:26" ht="63" customHeight="1" thickBot="1">
      <c r="A190" s="242">
        <v>181</v>
      </c>
      <c r="B190" s="243"/>
      <c r="C190" s="247"/>
      <c r="D190" s="279"/>
      <c r="E190" s="250">
        <f t="shared" si="19"/>
        <v>0</v>
      </c>
      <c r="F190" s="278">
        <f t="array" ref="F190">IFERROR(INDEX(CodeLPD,MATCH($D$8&amp;$D190,CodeMethod&amp;SpaceType,0), MATCH('Project Information'!$F$15,Table1[[#Headers],[2020 ECCCNYS (der. IECC 2018)]:[IECC 2015]],0)),0)</f>
        <v>0</v>
      </c>
      <c r="G190" s="328">
        <f>IF(AND('Project Information'!$C$15="Space By Space",'Interior Space'!$B190&gt;0),VLOOKUP('Interior Space'!$D190,Code!$B$34:$E$130,4,TRUE),IF(AND('Project Information'!$C$15="Whole Building",'Project Information'!$L$11=0),'Project Information'!$O$11,IF(AND('Project Information'!$C$15="Whole Building",'Project Information'!$L$11&lt;&gt;'Project Information'!$O$11),'Project Information'!$L$11,0)))</f>
        <v>0</v>
      </c>
      <c r="H190" s="248"/>
      <c r="I190" s="218">
        <f>IFERROR(VLOOKUP(H190,'LED Products List'!$B$8:$G$57,2,FALSE),0)</f>
        <v>0</v>
      </c>
      <c r="J190" s="218">
        <f>IFERROR(VLOOKUP(H190,'LED Products List'!$B$8:$G$57,3,FALSE),0)</f>
        <v>0</v>
      </c>
      <c r="K190" s="218">
        <f>IFERROR(VLOOKUP(H190,'LED Products List'!$B$8:$G$57,4,FALSE),0)</f>
        <v>0</v>
      </c>
      <c r="L190" s="248"/>
      <c r="M190" s="249"/>
      <c r="N190" s="250">
        <f t="shared" si="20"/>
        <v>0</v>
      </c>
      <c r="O190" s="251">
        <f t="shared" si="21"/>
        <v>0</v>
      </c>
      <c r="P190" s="179">
        <f t="shared" si="22"/>
        <v>0</v>
      </c>
      <c r="Q190" s="179">
        <f t="shared" si="23"/>
        <v>0</v>
      </c>
      <c r="R190" s="179">
        <f t="shared" si="24"/>
        <v>0</v>
      </c>
      <c r="S190" s="331"/>
      <c r="T190" s="480">
        <f t="shared" si="25"/>
        <v>0</v>
      </c>
      <c r="U190" s="448">
        <f t="shared" si="18"/>
        <v>0</v>
      </c>
      <c r="V190" s="449">
        <f>IF($D$8="Space By Space",$F190*$E190,IF($D190="Atrium &gt;40 ft in height",($F190*$E190)+0.04,IF($B190&lt;&gt;0,$E$8*'Project Information'!$L$9,0)))</f>
        <v>0</v>
      </c>
      <c r="W190" s="453">
        <f t="shared" si="26"/>
        <v>0</v>
      </c>
      <c r="X190" s="453">
        <f>IF(OR(C190="Refrig",AND($R$1="RWH",C190="Refrig"),AND($R$1="RWH",C190="Yes")),$W190*(1+#REF!),IF($C190="Yes",$W190*(1+$P$5),W190))</f>
        <v>0</v>
      </c>
      <c r="Y190" s="452">
        <f>IF(OR(C190="Refrig",AND($R$1="RWH",C190="Refrig"),AND($R$1="RWH",C190="Yes")),$V190*(1+#REF!),IF($C190="Yes",$V190*(1+$P$6),V190*(1+0)))</f>
        <v>0</v>
      </c>
      <c r="Z190" s="452">
        <f>IF(OR(C190="Refrig",AND($R$1="RWH",C190="Refrig"),AND($R$1="RWH",C190="Yes")),$W190*#REF!,IF(C190="Yes",$W190*$P$7,W190*0))</f>
        <v>0</v>
      </c>
    </row>
    <row r="191" spans="1:26" ht="63" customHeight="1" thickBot="1">
      <c r="A191" s="242">
        <v>182</v>
      </c>
      <c r="B191" s="243"/>
      <c r="C191" s="247"/>
      <c r="D191" s="279"/>
      <c r="E191" s="250">
        <f t="shared" si="19"/>
        <v>0</v>
      </c>
      <c r="F191" s="278">
        <f t="array" ref="F191">IFERROR(INDEX(CodeLPD,MATCH($D$8&amp;$D191,CodeMethod&amp;SpaceType,0), MATCH('Project Information'!$F$15,Table1[[#Headers],[2020 ECCCNYS (der. IECC 2018)]:[IECC 2015]],0)),0)</f>
        <v>0</v>
      </c>
      <c r="G191" s="328">
        <f>IF(AND('Project Information'!$C$15="Space By Space",'Interior Space'!$B191&gt;0),VLOOKUP('Interior Space'!$D191,Code!$B$34:$E$130,4,TRUE),IF(AND('Project Information'!$C$15="Whole Building",'Project Information'!$L$11=0),'Project Information'!$O$11,IF(AND('Project Information'!$C$15="Whole Building",'Project Information'!$L$11&lt;&gt;'Project Information'!$O$11),'Project Information'!$L$11,0)))</f>
        <v>0</v>
      </c>
      <c r="H191" s="248"/>
      <c r="I191" s="218">
        <f>IFERROR(VLOOKUP(H191,'LED Products List'!$B$8:$G$57,2,FALSE),0)</f>
        <v>0</v>
      </c>
      <c r="J191" s="218">
        <f>IFERROR(VLOOKUP(H191,'LED Products List'!$B$8:$G$57,3,FALSE),0)</f>
        <v>0</v>
      </c>
      <c r="K191" s="218">
        <f>IFERROR(VLOOKUP(H191,'LED Products List'!$B$8:$G$57,4,FALSE),0)</f>
        <v>0</v>
      </c>
      <c r="L191" s="248"/>
      <c r="M191" s="249"/>
      <c r="N191" s="250">
        <f t="shared" si="20"/>
        <v>0</v>
      </c>
      <c r="O191" s="251">
        <f t="shared" si="21"/>
        <v>0</v>
      </c>
      <c r="P191" s="179">
        <f t="shared" si="22"/>
        <v>0</v>
      </c>
      <c r="Q191" s="179">
        <f t="shared" si="23"/>
        <v>0</v>
      </c>
      <c r="R191" s="179">
        <f t="shared" si="24"/>
        <v>0</v>
      </c>
      <c r="S191" s="331"/>
      <c r="T191" s="480">
        <f t="shared" si="25"/>
        <v>0</v>
      </c>
      <c r="U191" s="448">
        <f t="shared" si="18"/>
        <v>0</v>
      </c>
      <c r="V191" s="449">
        <f>IF($D$8="Space By Space",$F191*$E191,IF($D191="Atrium &gt;40 ft in height",($F191*$E191)+0.04,IF($B191&lt;&gt;0,$E$8*'Project Information'!$L$9,0)))</f>
        <v>0</v>
      </c>
      <c r="W191" s="453">
        <f t="shared" si="26"/>
        <v>0</v>
      </c>
      <c r="X191" s="453">
        <f>IF(OR(C191="Refrig",AND($R$1="RWH",C191="Refrig"),AND($R$1="RWH",C191="Yes")),$W191*(1+#REF!),IF($C191="Yes",$W191*(1+$P$5),W191))</f>
        <v>0</v>
      </c>
      <c r="Y191" s="452">
        <f>IF(OR(C191="Refrig",AND($R$1="RWH",C191="Refrig"),AND($R$1="RWH",C191="Yes")),$V191*(1+#REF!),IF($C191="Yes",$V191*(1+$P$6),V191*(1+0)))</f>
        <v>0</v>
      </c>
      <c r="Z191" s="452">
        <f>IF(OR(C191="Refrig",AND($R$1="RWH",C191="Refrig"),AND($R$1="RWH",C191="Yes")),$W191*#REF!,IF(C191="Yes",$W191*$P$7,W191*0))</f>
        <v>0</v>
      </c>
    </row>
    <row r="192" spans="1:26" ht="63" customHeight="1" thickBot="1">
      <c r="A192" s="242">
        <v>183</v>
      </c>
      <c r="B192" s="243"/>
      <c r="C192" s="247"/>
      <c r="D192" s="279"/>
      <c r="E192" s="250">
        <f t="shared" si="19"/>
        <v>0</v>
      </c>
      <c r="F192" s="278">
        <f t="array" ref="F192">IFERROR(INDEX(CodeLPD,MATCH($D$8&amp;$D192,CodeMethod&amp;SpaceType,0), MATCH('Project Information'!$F$15,Table1[[#Headers],[2020 ECCCNYS (der. IECC 2018)]:[IECC 2015]],0)),0)</f>
        <v>0</v>
      </c>
      <c r="G192" s="328">
        <f>IF(AND('Project Information'!$C$15="Space By Space",'Interior Space'!$B192&gt;0),VLOOKUP('Interior Space'!$D192,Code!$B$34:$E$130,4,TRUE),IF(AND('Project Information'!$C$15="Whole Building",'Project Information'!$L$11=0),'Project Information'!$O$11,IF(AND('Project Information'!$C$15="Whole Building",'Project Information'!$L$11&lt;&gt;'Project Information'!$O$11),'Project Information'!$L$11,0)))</f>
        <v>0</v>
      </c>
      <c r="H192" s="248"/>
      <c r="I192" s="218">
        <f>IFERROR(VLOOKUP(H192,'LED Products List'!$B$8:$G$57,2,FALSE),0)</f>
        <v>0</v>
      </c>
      <c r="J192" s="218">
        <f>IFERROR(VLOOKUP(H192,'LED Products List'!$B$8:$G$57,3,FALSE),0)</f>
        <v>0</v>
      </c>
      <c r="K192" s="218">
        <f>IFERROR(VLOOKUP(H192,'LED Products List'!$B$8:$G$57,4,FALSE),0)</f>
        <v>0</v>
      </c>
      <c r="L192" s="248"/>
      <c r="M192" s="249"/>
      <c r="N192" s="250">
        <f t="shared" si="20"/>
        <v>0</v>
      </c>
      <c r="O192" s="251">
        <f t="shared" si="21"/>
        <v>0</v>
      </c>
      <c r="P192" s="179">
        <f t="shared" si="22"/>
        <v>0</v>
      </c>
      <c r="Q192" s="179">
        <f t="shared" si="23"/>
        <v>0</v>
      </c>
      <c r="R192" s="179">
        <f t="shared" si="24"/>
        <v>0</v>
      </c>
      <c r="S192" s="331"/>
      <c r="T192" s="480">
        <f t="shared" si="25"/>
        <v>0</v>
      </c>
      <c r="U192" s="448">
        <f t="shared" si="18"/>
        <v>0</v>
      </c>
      <c r="V192" s="449">
        <f>IF($D$8="Space By Space",$F192*$E192,IF($D192="Atrium &gt;40 ft in height",($F192*$E192)+0.04,IF($B192&lt;&gt;0,$E$8*'Project Information'!$L$9,0)))</f>
        <v>0</v>
      </c>
      <c r="W192" s="453">
        <f t="shared" si="26"/>
        <v>0</v>
      </c>
      <c r="X192" s="453">
        <f>IF(OR(C192="Refrig",AND($R$1="RWH",C192="Refrig"),AND($R$1="RWH",C192="Yes")),$W192*(1+#REF!),IF($C192="Yes",$W192*(1+$P$5),W192))</f>
        <v>0</v>
      </c>
      <c r="Y192" s="452">
        <f>IF(OR(C192="Refrig",AND($R$1="RWH",C192="Refrig"),AND($R$1="RWH",C192="Yes")),$V192*(1+#REF!),IF($C192="Yes",$V192*(1+$P$6),V192*(1+0)))</f>
        <v>0</v>
      </c>
      <c r="Z192" s="452">
        <f>IF(OR(C192="Refrig",AND($R$1="RWH",C192="Refrig"),AND($R$1="RWH",C192="Yes")),$W192*#REF!,IF(C192="Yes",$W192*$P$7,W192*0))</f>
        <v>0</v>
      </c>
    </row>
    <row r="193" spans="1:26" ht="63" customHeight="1" thickBot="1">
      <c r="A193" s="242">
        <v>184</v>
      </c>
      <c r="B193" s="243"/>
      <c r="C193" s="247"/>
      <c r="D193" s="279"/>
      <c r="E193" s="250">
        <f t="shared" si="19"/>
        <v>0</v>
      </c>
      <c r="F193" s="278">
        <f t="array" ref="F193">IFERROR(INDEX(CodeLPD,MATCH($D$8&amp;$D193,CodeMethod&amp;SpaceType,0), MATCH('Project Information'!$F$15,Table1[[#Headers],[2020 ECCCNYS (der. IECC 2018)]:[IECC 2015]],0)),0)</f>
        <v>0</v>
      </c>
      <c r="G193" s="328">
        <f>IF(AND('Project Information'!$C$15="Space By Space",'Interior Space'!$B193&gt;0),VLOOKUP('Interior Space'!$D193,Code!$B$34:$E$130,4,TRUE),IF(AND('Project Information'!$C$15="Whole Building",'Project Information'!$L$11=0),'Project Information'!$O$11,IF(AND('Project Information'!$C$15="Whole Building",'Project Information'!$L$11&lt;&gt;'Project Information'!$O$11),'Project Information'!$L$11,0)))</f>
        <v>0</v>
      </c>
      <c r="H193" s="248"/>
      <c r="I193" s="218">
        <f>IFERROR(VLOOKUP(H193,'LED Products List'!$B$8:$G$57,2,FALSE),0)</f>
        <v>0</v>
      </c>
      <c r="J193" s="218">
        <f>IFERROR(VLOOKUP(H193,'LED Products List'!$B$8:$G$57,3,FALSE),0)</f>
        <v>0</v>
      </c>
      <c r="K193" s="218">
        <f>IFERROR(VLOOKUP(H193,'LED Products List'!$B$8:$G$57,4,FALSE),0)</f>
        <v>0</v>
      </c>
      <c r="L193" s="248"/>
      <c r="M193" s="249"/>
      <c r="N193" s="250">
        <f t="shared" si="20"/>
        <v>0</v>
      </c>
      <c r="O193" s="251">
        <f t="shared" si="21"/>
        <v>0</v>
      </c>
      <c r="P193" s="179">
        <f t="shared" si="22"/>
        <v>0</v>
      </c>
      <c r="Q193" s="179">
        <f t="shared" si="23"/>
        <v>0</v>
      </c>
      <c r="R193" s="179">
        <f t="shared" si="24"/>
        <v>0</v>
      </c>
      <c r="S193" s="331"/>
      <c r="T193" s="480">
        <f t="shared" si="25"/>
        <v>0</v>
      </c>
      <c r="U193" s="448">
        <f t="shared" si="18"/>
        <v>0</v>
      </c>
      <c r="V193" s="449">
        <f>IF($D$8="Space By Space",$F193*$E193,IF($D193="Atrium &gt;40 ft in height",($F193*$E193)+0.04,IF($B193&lt;&gt;0,$E$8*'Project Information'!$L$9,0)))</f>
        <v>0</v>
      </c>
      <c r="W193" s="453">
        <f t="shared" si="26"/>
        <v>0</v>
      </c>
      <c r="X193" s="453">
        <f>IF(OR(C193="Refrig",AND($R$1="RWH",C193="Refrig"),AND($R$1="RWH",C193="Yes")),$W193*(1+#REF!),IF($C193="Yes",$W193*(1+$P$5),W193))</f>
        <v>0</v>
      </c>
      <c r="Y193" s="452">
        <f>IF(OR(C193="Refrig",AND($R$1="RWH",C193="Refrig"),AND($R$1="RWH",C193="Yes")),$V193*(1+#REF!),IF($C193="Yes",$V193*(1+$P$6),V193*(1+0)))</f>
        <v>0</v>
      </c>
      <c r="Z193" s="452">
        <f>IF(OR(C193="Refrig",AND($R$1="RWH",C193="Refrig"),AND($R$1="RWH",C193="Yes")),$W193*#REF!,IF(C193="Yes",$W193*$P$7,W193*0))</f>
        <v>0</v>
      </c>
    </row>
    <row r="194" spans="1:26" ht="63" customHeight="1" thickBot="1">
      <c r="A194" s="242">
        <v>185</v>
      </c>
      <c r="B194" s="243"/>
      <c r="C194" s="247"/>
      <c r="D194" s="279"/>
      <c r="E194" s="250">
        <f t="shared" si="19"/>
        <v>0</v>
      </c>
      <c r="F194" s="278">
        <f t="array" ref="F194">IFERROR(INDEX(CodeLPD,MATCH($D$8&amp;$D194,CodeMethod&amp;SpaceType,0), MATCH('Project Information'!$F$15,Table1[[#Headers],[2020 ECCCNYS (der. IECC 2018)]:[IECC 2015]],0)),0)</f>
        <v>0</v>
      </c>
      <c r="G194" s="328">
        <f>IF(AND('Project Information'!$C$15="Space By Space",'Interior Space'!$B194&gt;0),VLOOKUP('Interior Space'!$D194,Code!$B$34:$E$130,4,TRUE),IF(AND('Project Information'!$C$15="Whole Building",'Project Information'!$L$11=0),'Project Information'!$O$11,IF(AND('Project Information'!$C$15="Whole Building",'Project Information'!$L$11&lt;&gt;'Project Information'!$O$11),'Project Information'!$L$11,0)))</f>
        <v>0</v>
      </c>
      <c r="H194" s="248"/>
      <c r="I194" s="218">
        <f>IFERROR(VLOOKUP(H194,'LED Products List'!$B$8:$G$57,2,FALSE),0)</f>
        <v>0</v>
      </c>
      <c r="J194" s="218">
        <f>IFERROR(VLOOKUP(H194,'LED Products List'!$B$8:$G$57,3,FALSE),0)</f>
        <v>0</v>
      </c>
      <c r="K194" s="218">
        <f>IFERROR(VLOOKUP(H194,'LED Products List'!$B$8:$G$57,4,FALSE),0)</f>
        <v>0</v>
      </c>
      <c r="L194" s="248"/>
      <c r="M194" s="249"/>
      <c r="N194" s="250">
        <f t="shared" si="20"/>
        <v>0</v>
      </c>
      <c r="O194" s="251">
        <f t="shared" si="21"/>
        <v>0</v>
      </c>
      <c r="P194" s="179">
        <f t="shared" si="22"/>
        <v>0</v>
      </c>
      <c r="Q194" s="179">
        <f t="shared" si="23"/>
        <v>0</v>
      </c>
      <c r="R194" s="179">
        <f t="shared" si="24"/>
        <v>0</v>
      </c>
      <c r="S194" s="331"/>
      <c r="T194" s="480">
        <f t="shared" si="25"/>
        <v>0</v>
      </c>
      <c r="U194" s="448">
        <f t="shared" si="18"/>
        <v>0</v>
      </c>
      <c r="V194" s="449">
        <f>IF($D$8="Space By Space",$F194*$E194,IF($D194="Atrium &gt;40 ft in height",($F194*$E194)+0.04,IF($B194&lt;&gt;0,$E$8*'Project Information'!$L$9,0)))</f>
        <v>0</v>
      </c>
      <c r="W194" s="453">
        <f t="shared" si="26"/>
        <v>0</v>
      </c>
      <c r="X194" s="453">
        <f>IF(OR(C194="Refrig",AND($R$1="RWH",C194="Refrig"),AND($R$1="RWH",C194="Yes")),$W194*(1+#REF!),IF($C194="Yes",$W194*(1+$P$5),W194))</f>
        <v>0</v>
      </c>
      <c r="Y194" s="452">
        <f>IF(OR(C194="Refrig",AND($R$1="RWH",C194="Refrig"),AND($R$1="RWH",C194="Yes")),$V194*(1+#REF!),IF($C194="Yes",$V194*(1+$P$6),V194*(1+0)))</f>
        <v>0</v>
      </c>
      <c r="Z194" s="452">
        <f>IF(OR(C194="Refrig",AND($R$1="RWH",C194="Refrig"),AND($R$1="RWH",C194="Yes")),$W194*#REF!,IF(C194="Yes",$W194*$P$7,W194*0))</f>
        <v>0</v>
      </c>
    </row>
    <row r="195" spans="1:26" ht="63" customHeight="1" thickBot="1">
      <c r="A195" s="242">
        <v>186</v>
      </c>
      <c r="B195" s="243"/>
      <c r="C195" s="247"/>
      <c r="D195" s="279"/>
      <c r="E195" s="250">
        <f t="shared" si="19"/>
        <v>0</v>
      </c>
      <c r="F195" s="278">
        <f t="array" ref="F195">IFERROR(INDEX(CodeLPD,MATCH($D$8&amp;$D195,CodeMethod&amp;SpaceType,0), MATCH('Project Information'!$F$15,Table1[[#Headers],[2020 ECCCNYS (der. IECC 2018)]:[IECC 2015]],0)),0)</f>
        <v>0</v>
      </c>
      <c r="G195" s="328">
        <f>IF(AND('Project Information'!$C$15="Space By Space",'Interior Space'!$B195&gt;0),VLOOKUP('Interior Space'!$D195,Code!$B$34:$E$130,4,TRUE),IF(AND('Project Information'!$C$15="Whole Building",'Project Information'!$L$11=0),'Project Information'!$O$11,IF(AND('Project Information'!$C$15="Whole Building",'Project Information'!$L$11&lt;&gt;'Project Information'!$O$11),'Project Information'!$L$11,0)))</f>
        <v>0</v>
      </c>
      <c r="H195" s="248"/>
      <c r="I195" s="218">
        <f>IFERROR(VLOOKUP(H195,'LED Products List'!$B$8:$G$57,2,FALSE),0)</f>
        <v>0</v>
      </c>
      <c r="J195" s="218">
        <f>IFERROR(VLOOKUP(H195,'LED Products List'!$B$8:$G$57,3,FALSE),0)</f>
        <v>0</v>
      </c>
      <c r="K195" s="218">
        <f>IFERROR(VLOOKUP(H195,'LED Products List'!$B$8:$G$57,4,FALSE),0)</f>
        <v>0</v>
      </c>
      <c r="L195" s="248"/>
      <c r="M195" s="249"/>
      <c r="N195" s="250">
        <f t="shared" si="20"/>
        <v>0</v>
      </c>
      <c r="O195" s="251">
        <f t="shared" si="21"/>
        <v>0</v>
      </c>
      <c r="P195" s="179">
        <f t="shared" si="22"/>
        <v>0</v>
      </c>
      <c r="Q195" s="179">
        <f t="shared" si="23"/>
        <v>0</v>
      </c>
      <c r="R195" s="179">
        <f t="shared" si="24"/>
        <v>0</v>
      </c>
      <c r="S195" s="331"/>
      <c r="T195" s="480">
        <f t="shared" si="25"/>
        <v>0</v>
      </c>
      <c r="U195" s="448">
        <f t="shared" si="18"/>
        <v>0</v>
      </c>
      <c r="V195" s="449">
        <f>IF($D$8="Space By Space",$F195*$E195,IF($D195="Atrium &gt;40 ft in height",($F195*$E195)+0.04,IF($B195&lt;&gt;0,$E$8*'Project Information'!$L$9,0)))</f>
        <v>0</v>
      </c>
      <c r="W195" s="453">
        <f t="shared" si="26"/>
        <v>0</v>
      </c>
      <c r="X195" s="453">
        <f>IF(OR(C195="Refrig",AND($R$1="RWH",C195="Refrig"),AND($R$1="RWH",C195="Yes")),$W195*(1+#REF!),IF($C195="Yes",$W195*(1+$P$5),W195))</f>
        <v>0</v>
      </c>
      <c r="Y195" s="452">
        <f>IF(OR(C195="Refrig",AND($R$1="RWH",C195="Refrig"),AND($R$1="RWH",C195="Yes")),$V195*(1+#REF!),IF($C195="Yes",$V195*(1+$P$6),V195*(1+0)))</f>
        <v>0</v>
      </c>
      <c r="Z195" s="452">
        <f>IF(OR(C195="Refrig",AND($R$1="RWH",C195="Refrig"),AND($R$1="RWH",C195="Yes")),$W195*#REF!,IF(C195="Yes",$W195*$P$7,W195*0))</f>
        <v>0</v>
      </c>
    </row>
    <row r="196" spans="1:26" ht="63" customHeight="1" thickBot="1">
      <c r="A196" s="242">
        <v>187</v>
      </c>
      <c r="B196" s="243"/>
      <c r="C196" s="247"/>
      <c r="D196" s="279"/>
      <c r="E196" s="250">
        <f t="shared" si="19"/>
        <v>0</v>
      </c>
      <c r="F196" s="278">
        <f t="array" ref="F196">IFERROR(INDEX(CodeLPD,MATCH($D$8&amp;$D196,CodeMethod&amp;SpaceType,0), MATCH('Project Information'!$F$15,Table1[[#Headers],[2020 ECCCNYS (der. IECC 2018)]:[IECC 2015]],0)),0)</f>
        <v>0</v>
      </c>
      <c r="G196" s="328">
        <f>IF(AND('Project Information'!$C$15="Space By Space",'Interior Space'!$B196&gt;0),VLOOKUP('Interior Space'!$D196,Code!$B$34:$E$130,4,TRUE),IF(AND('Project Information'!$C$15="Whole Building",'Project Information'!$L$11=0),'Project Information'!$O$11,IF(AND('Project Information'!$C$15="Whole Building",'Project Information'!$L$11&lt;&gt;'Project Information'!$O$11),'Project Information'!$L$11,0)))</f>
        <v>0</v>
      </c>
      <c r="H196" s="248"/>
      <c r="I196" s="218">
        <f>IFERROR(VLOOKUP(H196,'LED Products List'!$B$8:$G$57,2,FALSE),0)</f>
        <v>0</v>
      </c>
      <c r="J196" s="218">
        <f>IFERROR(VLOOKUP(H196,'LED Products List'!$B$8:$G$57,3,FALSE),0)</f>
        <v>0</v>
      </c>
      <c r="K196" s="218">
        <f>IFERROR(VLOOKUP(H196,'LED Products List'!$B$8:$G$57,4,FALSE),0)</f>
        <v>0</v>
      </c>
      <c r="L196" s="248"/>
      <c r="M196" s="249"/>
      <c r="N196" s="250">
        <f t="shared" si="20"/>
        <v>0</v>
      </c>
      <c r="O196" s="251">
        <f t="shared" si="21"/>
        <v>0</v>
      </c>
      <c r="P196" s="179">
        <f t="shared" si="22"/>
        <v>0</v>
      </c>
      <c r="Q196" s="179">
        <f t="shared" si="23"/>
        <v>0</v>
      </c>
      <c r="R196" s="179">
        <f t="shared" si="24"/>
        <v>0</v>
      </c>
      <c r="S196" s="331"/>
      <c r="T196" s="480">
        <f t="shared" si="25"/>
        <v>0</v>
      </c>
      <c r="U196" s="448">
        <f t="shared" si="18"/>
        <v>0</v>
      </c>
      <c r="V196" s="449">
        <f>IF($D$8="Space By Space",$F196*$E196,IF($D196="Atrium &gt;40 ft in height",($F196*$E196)+0.04,IF($B196&lt;&gt;0,$E$8*'Project Information'!$L$9,0)))</f>
        <v>0</v>
      </c>
      <c r="W196" s="453">
        <f t="shared" si="26"/>
        <v>0</v>
      </c>
      <c r="X196" s="453">
        <f>IF(OR(C196="Refrig",AND($R$1="RWH",C196="Refrig"),AND($R$1="RWH",C196="Yes")),$W196*(1+#REF!),IF($C196="Yes",$W196*(1+$P$5),W196))</f>
        <v>0</v>
      </c>
      <c r="Y196" s="452">
        <f>IF(OR(C196="Refrig",AND($R$1="RWH",C196="Refrig"),AND($R$1="RWH",C196="Yes")),$V196*(1+#REF!),IF($C196="Yes",$V196*(1+$P$6),V196*(1+0)))</f>
        <v>0</v>
      </c>
      <c r="Z196" s="452">
        <f>IF(OR(C196="Refrig",AND($R$1="RWH",C196="Refrig"),AND($R$1="RWH",C196="Yes")),$W196*#REF!,IF(C196="Yes",$W196*$P$7,W196*0))</f>
        <v>0</v>
      </c>
    </row>
    <row r="197" spans="1:26" ht="63" customHeight="1" thickBot="1">
      <c r="A197" s="242">
        <v>188</v>
      </c>
      <c r="B197" s="243"/>
      <c r="C197" s="247"/>
      <c r="D197" s="279"/>
      <c r="E197" s="250">
        <f t="shared" si="19"/>
        <v>0</v>
      </c>
      <c r="F197" s="278">
        <f t="array" ref="F197">IFERROR(INDEX(CodeLPD,MATCH($D$8&amp;$D197,CodeMethod&amp;SpaceType,0), MATCH('Project Information'!$F$15,Table1[[#Headers],[2020 ECCCNYS (der. IECC 2018)]:[IECC 2015]],0)),0)</f>
        <v>0</v>
      </c>
      <c r="G197" s="328">
        <f>IF(AND('Project Information'!$C$15="Space By Space",'Interior Space'!$B197&gt;0),VLOOKUP('Interior Space'!$D197,Code!$B$34:$E$130,4,TRUE),IF(AND('Project Information'!$C$15="Whole Building",'Project Information'!$L$11=0),'Project Information'!$O$11,IF(AND('Project Information'!$C$15="Whole Building",'Project Information'!$L$11&lt;&gt;'Project Information'!$O$11),'Project Information'!$L$11,0)))</f>
        <v>0</v>
      </c>
      <c r="H197" s="248"/>
      <c r="I197" s="218">
        <f>IFERROR(VLOOKUP(H197,'LED Products List'!$B$8:$G$57,2,FALSE),0)</f>
        <v>0</v>
      </c>
      <c r="J197" s="218">
        <f>IFERROR(VLOOKUP(H197,'LED Products List'!$B$8:$G$57,3,FALSE),0)</f>
        <v>0</v>
      </c>
      <c r="K197" s="218">
        <f>IFERROR(VLOOKUP(H197,'LED Products List'!$B$8:$G$57,4,FALSE),0)</f>
        <v>0</v>
      </c>
      <c r="L197" s="248"/>
      <c r="M197" s="249"/>
      <c r="N197" s="250">
        <f t="shared" si="20"/>
        <v>0</v>
      </c>
      <c r="O197" s="251">
        <f t="shared" si="21"/>
        <v>0</v>
      </c>
      <c r="P197" s="179">
        <f t="shared" si="22"/>
        <v>0</v>
      </c>
      <c r="Q197" s="179">
        <f t="shared" si="23"/>
        <v>0</v>
      </c>
      <c r="R197" s="179">
        <f t="shared" si="24"/>
        <v>0</v>
      </c>
      <c r="S197" s="331"/>
      <c r="T197" s="480">
        <f t="shared" si="25"/>
        <v>0</v>
      </c>
      <c r="U197" s="448">
        <f t="shared" si="18"/>
        <v>0</v>
      </c>
      <c r="V197" s="449">
        <f>IF($D$8="Space By Space",$F197*$E197,IF($D197="Atrium &gt;40 ft in height",($F197*$E197)+0.04,IF($B197&lt;&gt;0,$E$8*'Project Information'!$L$9,0)))</f>
        <v>0</v>
      </c>
      <c r="W197" s="453">
        <f t="shared" si="26"/>
        <v>0</v>
      </c>
      <c r="X197" s="453">
        <f>IF(OR(C197="Refrig",AND($R$1="RWH",C197="Refrig"),AND($R$1="RWH",C197="Yes")),$W197*(1+#REF!),IF($C197="Yes",$W197*(1+$P$5),W197))</f>
        <v>0</v>
      </c>
      <c r="Y197" s="452">
        <f>IF(OR(C197="Refrig",AND($R$1="RWH",C197="Refrig"),AND($R$1="RWH",C197="Yes")),$V197*(1+#REF!),IF($C197="Yes",$V197*(1+$P$6),V197*(1+0)))</f>
        <v>0</v>
      </c>
      <c r="Z197" s="452">
        <f>IF(OR(C197="Refrig",AND($R$1="RWH",C197="Refrig"),AND($R$1="RWH",C197="Yes")),$W197*#REF!,IF(C197="Yes",$W197*$P$7,W197*0))</f>
        <v>0</v>
      </c>
    </row>
    <row r="198" spans="1:26" ht="63" customHeight="1" thickBot="1">
      <c r="A198" s="242">
        <v>189</v>
      </c>
      <c r="B198" s="243"/>
      <c r="C198" s="247"/>
      <c r="D198" s="279"/>
      <c r="E198" s="250">
        <f t="shared" si="19"/>
        <v>0</v>
      </c>
      <c r="F198" s="278">
        <f t="array" ref="F198">IFERROR(INDEX(CodeLPD,MATCH($D$8&amp;$D198,CodeMethod&amp;SpaceType,0), MATCH('Project Information'!$F$15,Table1[[#Headers],[2020 ECCCNYS (der. IECC 2018)]:[IECC 2015]],0)),0)</f>
        <v>0</v>
      </c>
      <c r="G198" s="328">
        <f>IF(AND('Project Information'!$C$15="Space By Space",'Interior Space'!$B198&gt;0),VLOOKUP('Interior Space'!$D198,Code!$B$34:$E$130,4,TRUE),IF(AND('Project Information'!$C$15="Whole Building",'Project Information'!$L$11=0),'Project Information'!$O$11,IF(AND('Project Information'!$C$15="Whole Building",'Project Information'!$L$11&lt;&gt;'Project Information'!$O$11),'Project Information'!$L$11,0)))</f>
        <v>0</v>
      </c>
      <c r="H198" s="248"/>
      <c r="I198" s="218">
        <f>IFERROR(VLOOKUP(H198,'LED Products List'!$B$8:$G$57,2,FALSE),0)</f>
        <v>0</v>
      </c>
      <c r="J198" s="218">
        <f>IFERROR(VLOOKUP(H198,'LED Products List'!$B$8:$G$57,3,FALSE),0)</f>
        <v>0</v>
      </c>
      <c r="K198" s="218">
        <f>IFERROR(VLOOKUP(H198,'LED Products List'!$B$8:$G$57,4,FALSE),0)</f>
        <v>0</v>
      </c>
      <c r="L198" s="248"/>
      <c r="M198" s="249"/>
      <c r="N198" s="250">
        <f t="shared" si="20"/>
        <v>0</v>
      </c>
      <c r="O198" s="251">
        <f t="shared" si="21"/>
        <v>0</v>
      </c>
      <c r="P198" s="179">
        <f t="shared" si="22"/>
        <v>0</v>
      </c>
      <c r="Q198" s="179">
        <f t="shared" si="23"/>
        <v>0</v>
      </c>
      <c r="R198" s="179">
        <f t="shared" si="24"/>
        <v>0</v>
      </c>
      <c r="S198" s="331"/>
      <c r="T198" s="480">
        <f t="shared" si="25"/>
        <v>0</v>
      </c>
      <c r="U198" s="448">
        <f t="shared" si="18"/>
        <v>0</v>
      </c>
      <c r="V198" s="449">
        <f>IF($D$8="Space By Space",$F198*$E198,IF($D198="Atrium &gt;40 ft in height",($F198*$E198)+0.04,IF($B198&lt;&gt;0,$E$8*'Project Information'!$L$9,0)))</f>
        <v>0</v>
      </c>
      <c r="W198" s="453">
        <f t="shared" si="26"/>
        <v>0</v>
      </c>
      <c r="X198" s="453">
        <f>IF(OR(C198="Refrig",AND($R$1="RWH",C198="Refrig"),AND($R$1="RWH",C198="Yes")),$W198*(1+#REF!),IF($C198="Yes",$W198*(1+$P$5),W198))</f>
        <v>0</v>
      </c>
      <c r="Y198" s="452">
        <f>IF(OR(C198="Refrig",AND($R$1="RWH",C198="Refrig"),AND($R$1="RWH",C198="Yes")),$V198*(1+#REF!),IF($C198="Yes",$V198*(1+$P$6),V198*(1+0)))</f>
        <v>0</v>
      </c>
      <c r="Z198" s="452">
        <f>IF(OR(C198="Refrig",AND($R$1="RWH",C198="Refrig"),AND($R$1="RWH",C198="Yes")),$W198*#REF!,IF(C198="Yes",$W198*$P$7,W198*0))</f>
        <v>0</v>
      </c>
    </row>
    <row r="199" spans="1:26" ht="63" customHeight="1" thickBot="1">
      <c r="A199" s="242">
        <v>190</v>
      </c>
      <c r="B199" s="243"/>
      <c r="C199" s="247"/>
      <c r="D199" s="279"/>
      <c r="E199" s="250">
        <f t="shared" si="19"/>
        <v>0</v>
      </c>
      <c r="F199" s="278">
        <f t="array" ref="F199">IFERROR(INDEX(CodeLPD,MATCH($D$8&amp;$D199,CodeMethod&amp;SpaceType,0), MATCH('Project Information'!$F$15,Table1[[#Headers],[2020 ECCCNYS (der. IECC 2018)]:[IECC 2015]],0)),0)</f>
        <v>0</v>
      </c>
      <c r="G199" s="328">
        <f>IF(AND('Project Information'!$C$15="Space By Space",'Interior Space'!$B199&gt;0),VLOOKUP('Interior Space'!$D199,Code!$B$34:$E$130,4,TRUE),IF(AND('Project Information'!$C$15="Whole Building",'Project Information'!$L$11=0),'Project Information'!$O$11,IF(AND('Project Information'!$C$15="Whole Building",'Project Information'!$L$11&lt;&gt;'Project Information'!$O$11),'Project Information'!$L$11,0)))</f>
        <v>0</v>
      </c>
      <c r="H199" s="248"/>
      <c r="I199" s="218">
        <f>IFERROR(VLOOKUP(H199,'LED Products List'!$B$8:$G$57,2,FALSE),0)</f>
        <v>0</v>
      </c>
      <c r="J199" s="218">
        <f>IFERROR(VLOOKUP(H199,'LED Products List'!$B$8:$G$57,3,FALSE),0)</f>
        <v>0</v>
      </c>
      <c r="K199" s="218">
        <f>IFERROR(VLOOKUP(H199,'LED Products List'!$B$8:$G$57,4,FALSE),0)</f>
        <v>0</v>
      </c>
      <c r="L199" s="248"/>
      <c r="M199" s="249"/>
      <c r="N199" s="250">
        <f t="shared" si="20"/>
        <v>0</v>
      </c>
      <c r="O199" s="251">
        <f t="shared" si="21"/>
        <v>0</v>
      </c>
      <c r="P199" s="179">
        <f t="shared" si="22"/>
        <v>0</v>
      </c>
      <c r="Q199" s="179">
        <f t="shared" si="23"/>
        <v>0</v>
      </c>
      <c r="R199" s="179">
        <f t="shared" si="24"/>
        <v>0</v>
      </c>
      <c r="S199" s="331"/>
      <c r="T199" s="480">
        <f t="shared" si="25"/>
        <v>0</v>
      </c>
      <c r="U199" s="448">
        <f t="shared" si="18"/>
        <v>0</v>
      </c>
      <c r="V199" s="449">
        <f>IF($D$8="Space By Space",$F199*$E199,IF($D199="Atrium &gt;40 ft in height",($F199*$E199)+0.04,IF($B199&lt;&gt;0,$E$8*'Project Information'!$L$9,0)))</f>
        <v>0</v>
      </c>
      <c r="W199" s="453">
        <f t="shared" si="26"/>
        <v>0</v>
      </c>
      <c r="X199" s="453">
        <f>IF(OR(C199="Refrig",AND($R$1="RWH",C199="Refrig"),AND($R$1="RWH",C199="Yes")),$W199*(1+#REF!),IF($C199="Yes",$W199*(1+$P$5),W199))</f>
        <v>0</v>
      </c>
      <c r="Y199" s="452">
        <f>IF(OR(C199="Refrig",AND($R$1="RWH",C199="Refrig"),AND($R$1="RWH",C199="Yes")),$V199*(1+#REF!),IF($C199="Yes",$V199*(1+$P$6),V199*(1+0)))</f>
        <v>0</v>
      </c>
      <c r="Z199" s="452">
        <f>IF(OR(C199="Refrig",AND($R$1="RWH",C199="Refrig"),AND($R$1="RWH",C199="Yes")),$W199*#REF!,IF(C199="Yes",$W199*$P$7,W199*0))</f>
        <v>0</v>
      </c>
    </row>
    <row r="200" spans="1:26" ht="63" customHeight="1" thickBot="1">
      <c r="A200" s="242">
        <v>191</v>
      </c>
      <c r="B200" s="243"/>
      <c r="C200" s="247"/>
      <c r="D200" s="279"/>
      <c r="E200" s="250">
        <f t="shared" si="19"/>
        <v>0</v>
      </c>
      <c r="F200" s="278">
        <f t="array" ref="F200">IFERROR(INDEX(CodeLPD,MATCH($D$8&amp;$D200,CodeMethod&amp;SpaceType,0), MATCH('Project Information'!$F$15,Table1[[#Headers],[2020 ECCCNYS (der. IECC 2018)]:[IECC 2015]],0)),0)</f>
        <v>0</v>
      </c>
      <c r="G200" s="328">
        <f>IF(AND('Project Information'!$C$15="Space By Space",'Interior Space'!$B200&gt;0),VLOOKUP('Interior Space'!$D200,Code!$B$34:$E$130,4,TRUE),IF(AND('Project Information'!$C$15="Whole Building",'Project Information'!$L$11=0),'Project Information'!$O$11,IF(AND('Project Information'!$C$15="Whole Building",'Project Information'!$L$11&lt;&gt;'Project Information'!$O$11),'Project Information'!$L$11,0)))</f>
        <v>0</v>
      </c>
      <c r="H200" s="248"/>
      <c r="I200" s="218">
        <f>IFERROR(VLOOKUP(H200,'LED Products List'!$B$8:$G$57,2,FALSE),0)</f>
        <v>0</v>
      </c>
      <c r="J200" s="218">
        <f>IFERROR(VLOOKUP(H200,'LED Products List'!$B$8:$G$57,3,FALSE),0)</f>
        <v>0</v>
      </c>
      <c r="K200" s="218">
        <f>IFERROR(VLOOKUP(H200,'LED Products List'!$B$8:$G$57,4,FALSE),0)</f>
        <v>0</v>
      </c>
      <c r="L200" s="248"/>
      <c r="M200" s="249"/>
      <c r="N200" s="250">
        <f t="shared" si="20"/>
        <v>0</v>
      </c>
      <c r="O200" s="251">
        <f t="shared" si="21"/>
        <v>0</v>
      </c>
      <c r="P200" s="179">
        <f t="shared" si="22"/>
        <v>0</v>
      </c>
      <c r="Q200" s="179">
        <f t="shared" si="23"/>
        <v>0</v>
      </c>
      <c r="R200" s="179">
        <f t="shared" si="24"/>
        <v>0</v>
      </c>
      <c r="S200" s="331"/>
      <c r="T200" s="480">
        <f t="shared" si="25"/>
        <v>0</v>
      </c>
      <c r="U200" s="448">
        <f t="shared" si="18"/>
        <v>0</v>
      </c>
      <c r="V200" s="449">
        <f>IF($D$8="Space By Space",$F200*$E200,IF($D200="Atrium &gt;40 ft in height",($F200*$E200)+0.04,IF($B200&lt;&gt;0,$E$8*'Project Information'!$L$9,0)))</f>
        <v>0</v>
      </c>
      <c r="W200" s="453">
        <f t="shared" si="26"/>
        <v>0</v>
      </c>
      <c r="X200" s="453">
        <f>IF(OR(C200="Refrig",AND($R$1="RWH",C200="Refrig"),AND($R$1="RWH",C200="Yes")),$W200*(1+#REF!),IF($C200="Yes",$W200*(1+$P$5),W200))</f>
        <v>0</v>
      </c>
      <c r="Y200" s="452">
        <f>IF(OR(C200="Refrig",AND($R$1="RWH",C200="Refrig"),AND($R$1="RWH",C200="Yes")),$V200*(1+#REF!),IF($C200="Yes",$V200*(1+$P$6),V200*(1+0)))</f>
        <v>0</v>
      </c>
      <c r="Z200" s="452">
        <f>IF(OR(C200="Refrig",AND($R$1="RWH",C200="Refrig"),AND($R$1="RWH",C200="Yes")),$W200*#REF!,IF(C200="Yes",$W200*$P$7,W200*0))</f>
        <v>0</v>
      </c>
    </row>
    <row r="201" spans="1:26" ht="63" customHeight="1" thickBot="1">
      <c r="A201" s="242">
        <v>192</v>
      </c>
      <c r="B201" s="243"/>
      <c r="C201" s="247"/>
      <c r="D201" s="279"/>
      <c r="E201" s="250">
        <f t="shared" si="19"/>
        <v>0</v>
      </c>
      <c r="F201" s="278">
        <f t="array" ref="F201">IFERROR(INDEX(CodeLPD,MATCH($D$8&amp;$D201,CodeMethod&amp;SpaceType,0), MATCH('Project Information'!$F$15,Table1[[#Headers],[2020 ECCCNYS (der. IECC 2018)]:[IECC 2015]],0)),0)</f>
        <v>0</v>
      </c>
      <c r="G201" s="328">
        <f>IF(AND('Project Information'!$C$15="Space By Space",'Interior Space'!$B201&gt;0),VLOOKUP('Interior Space'!$D201,Code!$B$34:$E$130,4,TRUE),IF(AND('Project Information'!$C$15="Whole Building",'Project Information'!$L$11=0),'Project Information'!$O$11,IF(AND('Project Information'!$C$15="Whole Building",'Project Information'!$L$11&lt;&gt;'Project Information'!$O$11),'Project Information'!$L$11,0)))</f>
        <v>0</v>
      </c>
      <c r="H201" s="248"/>
      <c r="I201" s="218">
        <f>IFERROR(VLOOKUP(H201,'LED Products List'!$B$8:$G$57,2,FALSE),0)</f>
        <v>0</v>
      </c>
      <c r="J201" s="218">
        <f>IFERROR(VLOOKUP(H201,'LED Products List'!$B$8:$G$57,3,FALSE),0)</f>
        <v>0</v>
      </c>
      <c r="K201" s="218">
        <f>IFERROR(VLOOKUP(H201,'LED Products List'!$B$8:$G$57,4,FALSE),0)</f>
        <v>0</v>
      </c>
      <c r="L201" s="248"/>
      <c r="M201" s="249"/>
      <c r="N201" s="250">
        <f t="shared" si="20"/>
        <v>0</v>
      </c>
      <c r="O201" s="251">
        <f t="shared" si="21"/>
        <v>0</v>
      </c>
      <c r="P201" s="179">
        <f t="shared" si="22"/>
        <v>0</v>
      </c>
      <c r="Q201" s="179">
        <f t="shared" si="23"/>
        <v>0</v>
      </c>
      <c r="R201" s="179">
        <f t="shared" si="24"/>
        <v>0</v>
      </c>
      <c r="S201" s="331"/>
      <c r="T201" s="480">
        <f t="shared" si="25"/>
        <v>0</v>
      </c>
      <c r="U201" s="448">
        <f t="shared" si="18"/>
        <v>0</v>
      </c>
      <c r="V201" s="449">
        <f>IF($D$8="Space By Space",$F201*$E201,IF($D201="Atrium &gt;40 ft in height",($F201*$E201)+0.04,IF($B201&lt;&gt;0,$E$8*'Project Information'!$L$9,0)))</f>
        <v>0</v>
      </c>
      <c r="W201" s="453">
        <f t="shared" si="26"/>
        <v>0</v>
      </c>
      <c r="X201" s="453">
        <f>IF(OR(C201="Refrig",AND($R$1="RWH",C201="Refrig"),AND($R$1="RWH",C201="Yes")),$W201*(1+#REF!),IF($C201="Yes",$W201*(1+$P$5),W201))</f>
        <v>0</v>
      </c>
      <c r="Y201" s="452">
        <f>IF(OR(C201="Refrig",AND($R$1="RWH",C201="Refrig"),AND($R$1="RWH",C201="Yes")),$V201*(1+#REF!),IF($C201="Yes",$V201*(1+$P$6),V201*(1+0)))</f>
        <v>0</v>
      </c>
      <c r="Z201" s="452">
        <f>IF(OR(C201="Refrig",AND($R$1="RWH",C201="Refrig"),AND($R$1="RWH",C201="Yes")),$W201*#REF!,IF(C201="Yes",$W201*$P$7,W201*0))</f>
        <v>0</v>
      </c>
    </row>
    <row r="202" spans="1:26" ht="63" customHeight="1" thickBot="1">
      <c r="A202" s="242">
        <v>193</v>
      </c>
      <c r="B202" s="243"/>
      <c r="C202" s="247"/>
      <c r="D202" s="279"/>
      <c r="E202" s="250">
        <f t="shared" si="19"/>
        <v>0</v>
      </c>
      <c r="F202" s="278">
        <f t="array" ref="F202">IFERROR(INDEX(CodeLPD,MATCH($D$8&amp;$D202,CodeMethod&amp;SpaceType,0), MATCH('Project Information'!$F$15,Table1[[#Headers],[2020 ECCCNYS (der. IECC 2018)]:[IECC 2015]],0)),0)</f>
        <v>0</v>
      </c>
      <c r="G202" s="328">
        <f>IF(AND('Project Information'!$C$15="Space By Space",'Interior Space'!$B202&gt;0),VLOOKUP('Interior Space'!$D202,Code!$B$34:$E$130,4,TRUE),IF(AND('Project Information'!$C$15="Whole Building",'Project Information'!$L$11=0),'Project Information'!$O$11,IF(AND('Project Information'!$C$15="Whole Building",'Project Information'!$L$11&lt;&gt;'Project Information'!$O$11),'Project Information'!$L$11,0)))</f>
        <v>0</v>
      </c>
      <c r="H202" s="248"/>
      <c r="I202" s="218">
        <f>IFERROR(VLOOKUP(H202,'LED Products List'!$B$8:$G$57,2,FALSE),0)</f>
        <v>0</v>
      </c>
      <c r="J202" s="218">
        <f>IFERROR(VLOOKUP(H202,'LED Products List'!$B$8:$G$57,3,FALSE),0)</f>
        <v>0</v>
      </c>
      <c r="K202" s="218">
        <f>IFERROR(VLOOKUP(H202,'LED Products List'!$B$8:$G$57,4,FALSE),0)</f>
        <v>0</v>
      </c>
      <c r="L202" s="248"/>
      <c r="M202" s="249"/>
      <c r="N202" s="250">
        <f t="shared" si="20"/>
        <v>0</v>
      </c>
      <c r="O202" s="251">
        <f t="shared" si="21"/>
        <v>0</v>
      </c>
      <c r="P202" s="179">
        <f t="shared" si="22"/>
        <v>0</v>
      </c>
      <c r="Q202" s="179">
        <f t="shared" si="23"/>
        <v>0</v>
      </c>
      <c r="R202" s="179">
        <f t="shared" si="24"/>
        <v>0</v>
      </c>
      <c r="S202" s="331"/>
      <c r="T202" s="480">
        <f t="shared" si="25"/>
        <v>0</v>
      </c>
      <c r="U202" s="448">
        <f t="shared" ref="U202:U265" si="27">IF(M202="Yes",(K202*N202*$AB$2),0)</f>
        <v>0</v>
      </c>
      <c r="V202" s="449">
        <f>IF($D$8="Space By Space",$F202*$E202,IF($D202="Atrium &gt;40 ft in height",($F202*$E202)+0.04,IF($B202&lt;&gt;0,$E$8*'Project Information'!$L$9,0)))</f>
        <v>0</v>
      </c>
      <c r="W202" s="453">
        <f t="shared" si="26"/>
        <v>0</v>
      </c>
      <c r="X202" s="453">
        <f>IF(OR(C202="Refrig",AND($R$1="RWH",C202="Refrig"),AND($R$1="RWH",C202="Yes")),$W202*(1+#REF!),IF($C202="Yes",$W202*(1+$P$5),W202))</f>
        <v>0</v>
      </c>
      <c r="Y202" s="452">
        <f>IF(OR(C202="Refrig",AND($R$1="RWH",C202="Refrig"),AND($R$1="RWH",C202="Yes")),$V202*(1+#REF!),IF($C202="Yes",$V202*(1+$P$6),V202*(1+0)))</f>
        <v>0</v>
      </c>
      <c r="Z202" s="452">
        <f>IF(OR(C202="Refrig",AND($R$1="RWH",C202="Refrig"),AND($R$1="RWH",C202="Yes")),$W202*#REF!,IF(C202="Yes",$W202*$P$7,W202*0))</f>
        <v>0</v>
      </c>
    </row>
    <row r="203" spans="1:26" ht="63" customHeight="1" thickBot="1">
      <c r="A203" s="242">
        <v>194</v>
      </c>
      <c r="B203" s="243"/>
      <c r="C203" s="247"/>
      <c r="D203" s="279"/>
      <c r="E203" s="250">
        <f t="shared" ref="E203:E266" si="28">IF(LEFT(D203,6)="Atrium","Enter Total Atrium Height in Feet",0)</f>
        <v>0</v>
      </c>
      <c r="F203" s="278">
        <f t="array" ref="F203">IFERROR(INDEX(CodeLPD,MATCH($D$8&amp;$D203,CodeMethod&amp;SpaceType,0), MATCH('Project Information'!$F$15,Table1[[#Headers],[2020 ECCCNYS (der. IECC 2018)]:[IECC 2015]],0)),0)</f>
        <v>0</v>
      </c>
      <c r="G203" s="328">
        <f>IF(AND('Project Information'!$C$15="Space By Space",'Interior Space'!$B203&gt;0),VLOOKUP('Interior Space'!$D203,Code!$B$34:$E$130,4,TRUE),IF(AND('Project Information'!$C$15="Whole Building",'Project Information'!$L$11=0),'Project Information'!$O$11,IF(AND('Project Information'!$C$15="Whole Building",'Project Information'!$L$11&lt;&gt;'Project Information'!$O$11),'Project Information'!$L$11,0)))</f>
        <v>0</v>
      </c>
      <c r="H203" s="248"/>
      <c r="I203" s="218">
        <f>IFERROR(VLOOKUP(H203,'LED Products List'!$B$8:$G$57,2,FALSE),0)</f>
        <v>0</v>
      </c>
      <c r="J203" s="218">
        <f>IFERROR(VLOOKUP(H203,'LED Products List'!$B$8:$G$57,3,FALSE),0)</f>
        <v>0</v>
      </c>
      <c r="K203" s="218">
        <f>IFERROR(VLOOKUP(H203,'LED Products List'!$B$8:$G$57,4,FALSE),0)</f>
        <v>0</v>
      </c>
      <c r="L203" s="248"/>
      <c r="M203" s="249"/>
      <c r="N203" s="250">
        <f t="shared" ref="N203:N266" si="29">L203</f>
        <v>0</v>
      </c>
      <c r="O203" s="251">
        <f t="shared" ref="O203:O266" si="30">IF(M203="Yes",(K203*L203)-(K203*N203*$AB$2),K203*L203)</f>
        <v>0</v>
      </c>
      <c r="P203" s="179">
        <f t="shared" ref="P203:P266" si="31">IFERROR(IF(C203="Refrigerated",G203*$O203*(1+1/$S$5),IF(C203="Frozen",G203*$O203*(1+1/$S$7),IF(C203="Yes",G203*$O203*(1+$P$5),G203*$O203))),0)</f>
        <v>0</v>
      </c>
      <c r="Q203" s="179">
        <f t="shared" ref="Q203:Q266" si="32">IFERROR(IF(C203="Refrigerated",$O203*(1+1/$S$5),IF(C203="Frozen",$O203*(1+1/$S$7),IF(C203="Yes",$O203*(1+$P$6),$O203))),0)</f>
        <v>0</v>
      </c>
      <c r="R203" s="179">
        <f t="shared" ref="R203:R266" si="33">IFERROR(IF(C203="Yes",$G203*$O203*$P$7,$G203*$O203*0),0)</f>
        <v>0</v>
      </c>
      <c r="S203" s="331"/>
      <c r="T203" s="480">
        <f t="shared" ref="T203:T266" si="34">O203*G203/1000</f>
        <v>0</v>
      </c>
      <c r="U203" s="448">
        <f t="shared" si="27"/>
        <v>0</v>
      </c>
      <c r="V203" s="449">
        <f>IF($D$8="Space By Space",$F203*$E203,IF($D203="Atrium &gt;40 ft in height",($F203*$E203)+0.04,IF($B203&lt;&gt;0,$E$8*'Project Information'!$L$9,0)))</f>
        <v>0</v>
      </c>
      <c r="W203" s="453">
        <f t="shared" ref="W203:W266" si="35">IF($D$8="Space By Space",V203*G203,V203*G203)</f>
        <v>0</v>
      </c>
      <c r="X203" s="453">
        <f>IF(OR(C203="Refrig",AND($R$1="RWH",C203="Refrig"),AND($R$1="RWH",C203="Yes")),$W203*(1+#REF!),IF($C203="Yes",$W203*(1+$P$5),W203))</f>
        <v>0</v>
      </c>
      <c r="Y203" s="452">
        <f>IF(OR(C203="Refrig",AND($R$1="RWH",C203="Refrig"),AND($R$1="RWH",C203="Yes")),$V203*(1+#REF!),IF($C203="Yes",$V203*(1+$P$6),V203*(1+0)))</f>
        <v>0</v>
      </c>
      <c r="Z203" s="452">
        <f>IF(OR(C203="Refrig",AND($R$1="RWH",C203="Refrig"),AND($R$1="RWH",C203="Yes")),$W203*#REF!,IF(C203="Yes",$W203*$P$7,W203*0))</f>
        <v>0</v>
      </c>
    </row>
    <row r="204" spans="1:26" ht="63" customHeight="1" thickBot="1">
      <c r="A204" s="242">
        <v>195</v>
      </c>
      <c r="B204" s="243"/>
      <c r="C204" s="247"/>
      <c r="D204" s="279"/>
      <c r="E204" s="250">
        <f t="shared" si="28"/>
        <v>0</v>
      </c>
      <c r="F204" s="278">
        <f t="array" ref="F204">IFERROR(INDEX(CodeLPD,MATCH($D$8&amp;$D204,CodeMethod&amp;SpaceType,0), MATCH('Project Information'!$F$15,Table1[[#Headers],[2020 ECCCNYS (der. IECC 2018)]:[IECC 2015]],0)),0)</f>
        <v>0</v>
      </c>
      <c r="G204" s="328">
        <f>IF(AND('Project Information'!$C$15="Space By Space",'Interior Space'!$B204&gt;0),VLOOKUP('Interior Space'!$D204,Code!$B$34:$E$130,4,TRUE),IF(AND('Project Information'!$C$15="Whole Building",'Project Information'!$L$11=0),'Project Information'!$O$11,IF(AND('Project Information'!$C$15="Whole Building",'Project Information'!$L$11&lt;&gt;'Project Information'!$O$11),'Project Information'!$L$11,0)))</f>
        <v>0</v>
      </c>
      <c r="H204" s="248"/>
      <c r="I204" s="218">
        <f>IFERROR(VLOOKUP(H204,'LED Products List'!$B$8:$G$57,2,FALSE),0)</f>
        <v>0</v>
      </c>
      <c r="J204" s="218">
        <f>IFERROR(VLOOKUP(H204,'LED Products List'!$B$8:$G$57,3,FALSE),0)</f>
        <v>0</v>
      </c>
      <c r="K204" s="218">
        <f>IFERROR(VLOOKUP(H204,'LED Products List'!$B$8:$G$57,4,FALSE),0)</f>
        <v>0</v>
      </c>
      <c r="L204" s="248"/>
      <c r="M204" s="249"/>
      <c r="N204" s="250">
        <f t="shared" si="29"/>
        <v>0</v>
      </c>
      <c r="O204" s="251">
        <f t="shared" si="30"/>
        <v>0</v>
      </c>
      <c r="P204" s="179">
        <f t="shared" si="31"/>
        <v>0</v>
      </c>
      <c r="Q204" s="179">
        <f t="shared" si="32"/>
        <v>0</v>
      </c>
      <c r="R204" s="179">
        <f t="shared" si="33"/>
        <v>0</v>
      </c>
      <c r="S204" s="331"/>
      <c r="T204" s="480">
        <f t="shared" si="34"/>
        <v>0</v>
      </c>
      <c r="U204" s="448">
        <f t="shared" si="27"/>
        <v>0</v>
      </c>
      <c r="V204" s="449">
        <f>IF($D$8="Space By Space",$F204*$E204,IF($D204="Atrium &gt;40 ft in height",($F204*$E204)+0.04,IF($B204&lt;&gt;0,$E$8*'Project Information'!$L$9,0)))</f>
        <v>0</v>
      </c>
      <c r="W204" s="453">
        <f t="shared" si="35"/>
        <v>0</v>
      </c>
      <c r="X204" s="453">
        <f>IF(OR(C204="Refrig",AND($R$1="RWH",C204="Refrig"),AND($R$1="RWH",C204="Yes")),$W204*(1+#REF!),IF($C204="Yes",$W204*(1+$P$5),W204))</f>
        <v>0</v>
      </c>
      <c r="Y204" s="452">
        <f>IF(OR(C204="Refrig",AND($R$1="RWH",C204="Refrig"),AND($R$1="RWH",C204="Yes")),$V204*(1+#REF!),IF($C204="Yes",$V204*(1+$P$6),V204*(1+0)))</f>
        <v>0</v>
      </c>
      <c r="Z204" s="452">
        <f>IF(OR(C204="Refrig",AND($R$1="RWH",C204="Refrig"),AND($R$1="RWH",C204="Yes")),$W204*#REF!,IF(C204="Yes",$W204*$P$7,W204*0))</f>
        <v>0</v>
      </c>
    </row>
    <row r="205" spans="1:26" ht="63" customHeight="1" thickBot="1">
      <c r="A205" s="242">
        <v>196</v>
      </c>
      <c r="B205" s="243"/>
      <c r="C205" s="247"/>
      <c r="D205" s="279"/>
      <c r="E205" s="250">
        <f t="shared" si="28"/>
        <v>0</v>
      </c>
      <c r="F205" s="278">
        <f t="array" ref="F205">IFERROR(INDEX(CodeLPD,MATCH($D$8&amp;$D205,CodeMethod&amp;SpaceType,0), MATCH('Project Information'!$F$15,Table1[[#Headers],[2020 ECCCNYS (der. IECC 2018)]:[IECC 2015]],0)),0)</f>
        <v>0</v>
      </c>
      <c r="G205" s="328">
        <f>IF(AND('Project Information'!$C$15="Space By Space",'Interior Space'!$B205&gt;0),VLOOKUP('Interior Space'!$D205,Code!$B$34:$E$130,4,TRUE),IF(AND('Project Information'!$C$15="Whole Building",'Project Information'!$L$11=0),'Project Information'!$O$11,IF(AND('Project Information'!$C$15="Whole Building",'Project Information'!$L$11&lt;&gt;'Project Information'!$O$11),'Project Information'!$L$11,0)))</f>
        <v>0</v>
      </c>
      <c r="H205" s="248"/>
      <c r="I205" s="218">
        <f>IFERROR(VLOOKUP(H205,'LED Products List'!$B$8:$G$57,2,FALSE),0)</f>
        <v>0</v>
      </c>
      <c r="J205" s="218">
        <f>IFERROR(VLOOKUP(H205,'LED Products List'!$B$8:$G$57,3,FALSE),0)</f>
        <v>0</v>
      </c>
      <c r="K205" s="218">
        <f>IFERROR(VLOOKUP(H205,'LED Products List'!$B$8:$G$57,4,FALSE),0)</f>
        <v>0</v>
      </c>
      <c r="L205" s="248"/>
      <c r="M205" s="249"/>
      <c r="N205" s="250">
        <f t="shared" si="29"/>
        <v>0</v>
      </c>
      <c r="O205" s="251">
        <f t="shared" si="30"/>
        <v>0</v>
      </c>
      <c r="P205" s="179">
        <f t="shared" si="31"/>
        <v>0</v>
      </c>
      <c r="Q205" s="179">
        <f t="shared" si="32"/>
        <v>0</v>
      </c>
      <c r="R205" s="179">
        <f t="shared" si="33"/>
        <v>0</v>
      </c>
      <c r="S205" s="331"/>
      <c r="T205" s="480">
        <f t="shared" si="34"/>
        <v>0</v>
      </c>
      <c r="U205" s="448">
        <f t="shared" si="27"/>
        <v>0</v>
      </c>
      <c r="V205" s="449">
        <f>IF($D$8="Space By Space",$F205*$E205,IF($D205="Atrium &gt;40 ft in height",($F205*$E205)+0.04,IF($B205&lt;&gt;0,$E$8*'Project Information'!$L$9,0)))</f>
        <v>0</v>
      </c>
      <c r="W205" s="453">
        <f t="shared" si="35"/>
        <v>0</v>
      </c>
      <c r="X205" s="453">
        <f>IF(OR(C205="Refrig",AND($R$1="RWH",C205="Refrig"),AND($R$1="RWH",C205="Yes")),$W205*(1+#REF!),IF($C205="Yes",$W205*(1+$P$5),W205))</f>
        <v>0</v>
      </c>
      <c r="Y205" s="452">
        <f>IF(OR(C205="Refrig",AND($R$1="RWH",C205="Refrig"),AND($R$1="RWH",C205="Yes")),$V205*(1+#REF!),IF($C205="Yes",$V205*(1+$P$6),V205*(1+0)))</f>
        <v>0</v>
      </c>
      <c r="Z205" s="452">
        <f>IF(OR(C205="Refrig",AND($R$1="RWH",C205="Refrig"),AND($R$1="RWH",C205="Yes")),$W205*#REF!,IF(C205="Yes",$W205*$P$7,W205*0))</f>
        <v>0</v>
      </c>
    </row>
    <row r="206" spans="1:26" ht="63" customHeight="1" thickBot="1">
      <c r="A206" s="242">
        <v>197</v>
      </c>
      <c r="B206" s="243"/>
      <c r="C206" s="247"/>
      <c r="D206" s="279"/>
      <c r="E206" s="250">
        <f t="shared" si="28"/>
        <v>0</v>
      </c>
      <c r="F206" s="278">
        <f t="array" ref="F206">IFERROR(INDEX(CodeLPD,MATCH($D$8&amp;$D206,CodeMethod&amp;SpaceType,0), MATCH('Project Information'!$F$15,Table1[[#Headers],[2020 ECCCNYS (der. IECC 2018)]:[IECC 2015]],0)),0)</f>
        <v>0</v>
      </c>
      <c r="G206" s="328">
        <f>IF(AND('Project Information'!$C$15="Space By Space",'Interior Space'!$B206&gt;0),VLOOKUP('Interior Space'!$D206,Code!$B$34:$E$130,4,TRUE),IF(AND('Project Information'!$C$15="Whole Building",'Project Information'!$L$11=0),'Project Information'!$O$11,IF(AND('Project Information'!$C$15="Whole Building",'Project Information'!$L$11&lt;&gt;'Project Information'!$O$11),'Project Information'!$L$11,0)))</f>
        <v>0</v>
      </c>
      <c r="H206" s="248"/>
      <c r="I206" s="218">
        <f>IFERROR(VLOOKUP(H206,'LED Products List'!$B$8:$G$57,2,FALSE),0)</f>
        <v>0</v>
      </c>
      <c r="J206" s="218">
        <f>IFERROR(VLOOKUP(H206,'LED Products List'!$B$8:$G$57,3,FALSE),0)</f>
        <v>0</v>
      </c>
      <c r="K206" s="218">
        <f>IFERROR(VLOOKUP(H206,'LED Products List'!$B$8:$G$57,4,FALSE),0)</f>
        <v>0</v>
      </c>
      <c r="L206" s="248"/>
      <c r="M206" s="249"/>
      <c r="N206" s="250">
        <f t="shared" si="29"/>
        <v>0</v>
      </c>
      <c r="O206" s="251">
        <f t="shared" si="30"/>
        <v>0</v>
      </c>
      <c r="P206" s="179">
        <f t="shared" si="31"/>
        <v>0</v>
      </c>
      <c r="Q206" s="179">
        <f t="shared" si="32"/>
        <v>0</v>
      </c>
      <c r="R206" s="179">
        <f t="shared" si="33"/>
        <v>0</v>
      </c>
      <c r="S206" s="331"/>
      <c r="T206" s="480">
        <f t="shared" si="34"/>
        <v>0</v>
      </c>
      <c r="U206" s="448">
        <f t="shared" si="27"/>
        <v>0</v>
      </c>
      <c r="V206" s="449">
        <f>IF($D$8="Space By Space",$F206*$E206,IF($D206="Atrium &gt;40 ft in height",($F206*$E206)+0.04,IF($B206&lt;&gt;0,$E$8*'Project Information'!$L$9,0)))</f>
        <v>0</v>
      </c>
      <c r="W206" s="453">
        <f t="shared" si="35"/>
        <v>0</v>
      </c>
      <c r="X206" s="453">
        <f>IF(OR(C206="Refrig",AND($R$1="RWH",C206="Refrig"),AND($R$1="RWH",C206="Yes")),$W206*(1+#REF!),IF($C206="Yes",$W206*(1+$P$5),W206))</f>
        <v>0</v>
      </c>
      <c r="Y206" s="452">
        <f>IF(OR(C206="Refrig",AND($R$1="RWH",C206="Refrig"),AND($R$1="RWH",C206="Yes")),$V206*(1+#REF!),IF($C206="Yes",$V206*(1+$P$6),V206*(1+0)))</f>
        <v>0</v>
      </c>
      <c r="Z206" s="452">
        <f>IF(OR(C206="Refrig",AND($R$1="RWH",C206="Refrig"),AND($R$1="RWH",C206="Yes")),$W206*#REF!,IF(C206="Yes",$W206*$P$7,W206*0))</f>
        <v>0</v>
      </c>
    </row>
    <row r="207" spans="1:26" ht="63" customHeight="1" thickBot="1">
      <c r="A207" s="242">
        <v>198</v>
      </c>
      <c r="B207" s="243"/>
      <c r="C207" s="247"/>
      <c r="D207" s="279"/>
      <c r="E207" s="250">
        <f t="shared" si="28"/>
        <v>0</v>
      </c>
      <c r="F207" s="278">
        <f t="array" ref="F207">IFERROR(INDEX(CodeLPD,MATCH($D$8&amp;$D207,CodeMethod&amp;SpaceType,0), MATCH('Project Information'!$F$15,Table1[[#Headers],[2020 ECCCNYS (der. IECC 2018)]:[IECC 2015]],0)),0)</f>
        <v>0</v>
      </c>
      <c r="G207" s="328">
        <f>IF(AND('Project Information'!$C$15="Space By Space",'Interior Space'!$B207&gt;0),VLOOKUP('Interior Space'!$D207,Code!$B$34:$E$130,4,TRUE),IF(AND('Project Information'!$C$15="Whole Building",'Project Information'!$L$11=0),'Project Information'!$O$11,IF(AND('Project Information'!$C$15="Whole Building",'Project Information'!$L$11&lt;&gt;'Project Information'!$O$11),'Project Information'!$L$11,0)))</f>
        <v>0</v>
      </c>
      <c r="H207" s="248"/>
      <c r="I207" s="218">
        <f>IFERROR(VLOOKUP(H207,'LED Products List'!$B$8:$G$57,2,FALSE),0)</f>
        <v>0</v>
      </c>
      <c r="J207" s="218">
        <f>IFERROR(VLOOKUP(H207,'LED Products List'!$B$8:$G$57,3,FALSE),0)</f>
        <v>0</v>
      </c>
      <c r="K207" s="218">
        <f>IFERROR(VLOOKUP(H207,'LED Products List'!$B$8:$G$57,4,FALSE),0)</f>
        <v>0</v>
      </c>
      <c r="L207" s="248"/>
      <c r="M207" s="249"/>
      <c r="N207" s="250">
        <f t="shared" si="29"/>
        <v>0</v>
      </c>
      <c r="O207" s="251">
        <f t="shared" si="30"/>
        <v>0</v>
      </c>
      <c r="P207" s="179">
        <f t="shared" si="31"/>
        <v>0</v>
      </c>
      <c r="Q207" s="179">
        <f t="shared" si="32"/>
        <v>0</v>
      </c>
      <c r="R207" s="179">
        <f t="shared" si="33"/>
        <v>0</v>
      </c>
      <c r="S207" s="331"/>
      <c r="T207" s="480">
        <f t="shared" si="34"/>
        <v>0</v>
      </c>
      <c r="U207" s="448">
        <f t="shared" si="27"/>
        <v>0</v>
      </c>
      <c r="V207" s="449">
        <f>IF($D$8="Space By Space",$F207*$E207,IF($D207="Atrium &gt;40 ft in height",($F207*$E207)+0.04,IF($B207&lt;&gt;0,$E$8*'Project Information'!$L$9,0)))</f>
        <v>0</v>
      </c>
      <c r="W207" s="453">
        <f t="shared" si="35"/>
        <v>0</v>
      </c>
      <c r="X207" s="453">
        <f>IF(OR(C207="Refrig",AND($R$1="RWH",C207="Refrig"),AND($R$1="RWH",C207="Yes")),$W207*(1+#REF!),IF($C207="Yes",$W207*(1+$P$5),W207))</f>
        <v>0</v>
      </c>
      <c r="Y207" s="452">
        <f>IF(OR(C207="Refrig",AND($R$1="RWH",C207="Refrig"),AND($R$1="RWH",C207="Yes")),$V207*(1+#REF!),IF($C207="Yes",$V207*(1+$P$6),V207*(1+0)))</f>
        <v>0</v>
      </c>
      <c r="Z207" s="452">
        <f>IF(OR(C207="Refrig",AND($R$1="RWH",C207="Refrig"),AND($R$1="RWH",C207="Yes")),$W207*#REF!,IF(C207="Yes",$W207*$P$7,W207*0))</f>
        <v>0</v>
      </c>
    </row>
    <row r="208" spans="1:26" ht="63" customHeight="1" thickBot="1">
      <c r="A208" s="242">
        <v>199</v>
      </c>
      <c r="B208" s="243"/>
      <c r="C208" s="247"/>
      <c r="D208" s="279"/>
      <c r="E208" s="250">
        <f t="shared" si="28"/>
        <v>0</v>
      </c>
      <c r="F208" s="278">
        <f t="array" ref="F208">IFERROR(INDEX(CodeLPD,MATCH($D$8&amp;$D208,CodeMethod&amp;SpaceType,0), MATCH('Project Information'!$F$15,Table1[[#Headers],[2020 ECCCNYS (der. IECC 2018)]:[IECC 2015]],0)),0)</f>
        <v>0</v>
      </c>
      <c r="G208" s="328">
        <f>IF(AND('Project Information'!$C$15="Space By Space",'Interior Space'!$B208&gt;0),VLOOKUP('Interior Space'!$D208,Code!$B$34:$E$130,4,TRUE),IF(AND('Project Information'!$C$15="Whole Building",'Project Information'!$L$11=0),'Project Information'!$O$11,IF(AND('Project Information'!$C$15="Whole Building",'Project Information'!$L$11&lt;&gt;'Project Information'!$O$11),'Project Information'!$L$11,0)))</f>
        <v>0</v>
      </c>
      <c r="H208" s="248"/>
      <c r="I208" s="218">
        <f>IFERROR(VLOOKUP(H208,'LED Products List'!$B$8:$G$57,2,FALSE),0)</f>
        <v>0</v>
      </c>
      <c r="J208" s="218">
        <f>IFERROR(VLOOKUP(H208,'LED Products List'!$B$8:$G$57,3,FALSE),0)</f>
        <v>0</v>
      </c>
      <c r="K208" s="218">
        <f>IFERROR(VLOOKUP(H208,'LED Products List'!$B$8:$G$57,4,FALSE),0)</f>
        <v>0</v>
      </c>
      <c r="L208" s="248"/>
      <c r="M208" s="249"/>
      <c r="N208" s="250">
        <f t="shared" si="29"/>
        <v>0</v>
      </c>
      <c r="O208" s="251">
        <f t="shared" si="30"/>
        <v>0</v>
      </c>
      <c r="P208" s="179">
        <f t="shared" si="31"/>
        <v>0</v>
      </c>
      <c r="Q208" s="179">
        <f t="shared" si="32"/>
        <v>0</v>
      </c>
      <c r="R208" s="179">
        <f t="shared" si="33"/>
        <v>0</v>
      </c>
      <c r="S208" s="331"/>
      <c r="T208" s="480">
        <f t="shared" si="34"/>
        <v>0</v>
      </c>
      <c r="U208" s="448">
        <f t="shared" si="27"/>
        <v>0</v>
      </c>
      <c r="V208" s="449">
        <f>IF($D$8="Space By Space",$F208*$E208,IF($D208="Atrium &gt;40 ft in height",($F208*$E208)+0.04,IF($B208&lt;&gt;0,$E$8*'Project Information'!$L$9,0)))</f>
        <v>0</v>
      </c>
      <c r="W208" s="453">
        <f t="shared" si="35"/>
        <v>0</v>
      </c>
      <c r="X208" s="453">
        <f>IF(OR(C208="Refrig",AND($R$1="RWH",C208="Refrig"),AND($R$1="RWH",C208="Yes")),$W208*(1+#REF!),IF($C208="Yes",$W208*(1+$P$5),W208))</f>
        <v>0</v>
      </c>
      <c r="Y208" s="452">
        <f>IF(OR(C208="Refrig",AND($R$1="RWH",C208="Refrig"),AND($R$1="RWH",C208="Yes")),$V208*(1+#REF!),IF($C208="Yes",$V208*(1+$P$6),V208*(1+0)))</f>
        <v>0</v>
      </c>
      <c r="Z208" s="452">
        <f>IF(OR(C208="Refrig",AND($R$1="RWH",C208="Refrig"),AND($R$1="RWH",C208="Yes")),$W208*#REF!,IF(C208="Yes",$W208*$P$7,W208*0))</f>
        <v>0</v>
      </c>
    </row>
    <row r="209" spans="1:26" ht="63" customHeight="1" thickBot="1">
      <c r="A209" s="242">
        <v>200</v>
      </c>
      <c r="B209" s="243"/>
      <c r="C209" s="247"/>
      <c r="D209" s="279"/>
      <c r="E209" s="250">
        <f t="shared" si="28"/>
        <v>0</v>
      </c>
      <c r="F209" s="278">
        <f t="array" ref="F209">IFERROR(INDEX(CodeLPD,MATCH($D$8&amp;$D209,CodeMethod&amp;SpaceType,0), MATCH('Project Information'!$F$15,Table1[[#Headers],[2020 ECCCNYS (der. IECC 2018)]:[IECC 2015]],0)),0)</f>
        <v>0</v>
      </c>
      <c r="G209" s="328">
        <f>IF(AND('Project Information'!$C$15="Space By Space",'Interior Space'!$B209&gt;0),VLOOKUP('Interior Space'!$D209,Code!$B$34:$E$130,4,TRUE),IF(AND('Project Information'!$C$15="Whole Building",'Project Information'!$L$11=0),'Project Information'!$O$11,IF(AND('Project Information'!$C$15="Whole Building",'Project Information'!$L$11&lt;&gt;'Project Information'!$O$11),'Project Information'!$L$11,0)))</f>
        <v>0</v>
      </c>
      <c r="H209" s="248"/>
      <c r="I209" s="218">
        <f>IFERROR(VLOOKUP(H209,'LED Products List'!$B$8:$G$57,2,FALSE),0)</f>
        <v>0</v>
      </c>
      <c r="J209" s="218">
        <f>IFERROR(VLOOKUP(H209,'LED Products List'!$B$8:$G$57,3,FALSE),0)</f>
        <v>0</v>
      </c>
      <c r="K209" s="218">
        <f>IFERROR(VLOOKUP(H209,'LED Products List'!$B$8:$G$57,4,FALSE),0)</f>
        <v>0</v>
      </c>
      <c r="L209" s="248"/>
      <c r="M209" s="249"/>
      <c r="N209" s="250">
        <f t="shared" si="29"/>
        <v>0</v>
      </c>
      <c r="O209" s="251">
        <f t="shared" si="30"/>
        <v>0</v>
      </c>
      <c r="P209" s="179">
        <f t="shared" si="31"/>
        <v>0</v>
      </c>
      <c r="Q209" s="179">
        <f t="shared" si="32"/>
        <v>0</v>
      </c>
      <c r="R209" s="179">
        <f t="shared" si="33"/>
        <v>0</v>
      </c>
      <c r="S209" s="331"/>
      <c r="T209" s="480">
        <f t="shared" si="34"/>
        <v>0</v>
      </c>
      <c r="U209" s="448">
        <f t="shared" si="27"/>
        <v>0</v>
      </c>
      <c r="V209" s="449">
        <f>IF($D$8="Space By Space",$F209*$E209,IF($D209="Atrium &gt;40 ft in height",($F209*$E209)+0.04,IF($B209&lt;&gt;0,$E$8*'Project Information'!$L$9,0)))</f>
        <v>0</v>
      </c>
      <c r="W209" s="453">
        <f t="shared" si="35"/>
        <v>0</v>
      </c>
      <c r="X209" s="453">
        <f>IF(OR(C209="Refrig",AND($R$1="RWH",C209="Refrig"),AND($R$1="RWH",C209="Yes")),$W209*(1+#REF!),IF($C209="Yes",$W209*(1+$P$5),W209))</f>
        <v>0</v>
      </c>
      <c r="Y209" s="452">
        <f>IF(OR(C209="Refrig",AND($R$1="RWH",C209="Refrig"),AND($R$1="RWH",C209="Yes")),$V209*(1+#REF!),IF($C209="Yes",$V209*(1+$P$6),V209*(1+0)))</f>
        <v>0</v>
      </c>
      <c r="Z209" s="452">
        <f>IF(OR(C209="Refrig",AND($R$1="RWH",C209="Refrig"),AND($R$1="RWH",C209="Yes")),$W209*#REF!,IF(C209="Yes",$W209*$P$7,W209*0))</f>
        <v>0</v>
      </c>
    </row>
    <row r="210" spans="1:26" ht="63" customHeight="1" thickBot="1">
      <c r="A210" s="242">
        <v>201</v>
      </c>
      <c r="B210" s="243"/>
      <c r="C210" s="247"/>
      <c r="D210" s="279"/>
      <c r="E210" s="250">
        <f t="shared" si="28"/>
        <v>0</v>
      </c>
      <c r="F210" s="278">
        <f t="array" ref="F210">IFERROR(INDEX(CodeLPD,MATCH($D$8&amp;$D210,CodeMethod&amp;SpaceType,0), MATCH('Project Information'!$F$15,Table1[[#Headers],[2020 ECCCNYS (der. IECC 2018)]:[IECC 2015]],0)),0)</f>
        <v>0</v>
      </c>
      <c r="G210" s="328">
        <f>IF(AND('Project Information'!$C$15="Space By Space",'Interior Space'!$B210&gt;0),VLOOKUP('Interior Space'!$D210,Code!$B$34:$E$130,4,TRUE),IF(AND('Project Information'!$C$15="Whole Building",'Project Information'!$L$11=0),'Project Information'!$O$11,IF(AND('Project Information'!$C$15="Whole Building",'Project Information'!$L$11&lt;&gt;'Project Information'!$O$11),'Project Information'!$L$11,0)))</f>
        <v>0</v>
      </c>
      <c r="H210" s="248"/>
      <c r="I210" s="218">
        <f>IFERROR(VLOOKUP(H210,'LED Products List'!$B$8:$G$57,2,FALSE),0)</f>
        <v>0</v>
      </c>
      <c r="J210" s="218">
        <f>IFERROR(VLOOKUP(H210,'LED Products List'!$B$8:$G$57,3,FALSE),0)</f>
        <v>0</v>
      </c>
      <c r="K210" s="218">
        <f>IFERROR(VLOOKUP(H210,'LED Products List'!$B$8:$G$57,4,FALSE),0)</f>
        <v>0</v>
      </c>
      <c r="L210" s="248"/>
      <c r="M210" s="249"/>
      <c r="N210" s="250">
        <f t="shared" si="29"/>
        <v>0</v>
      </c>
      <c r="O210" s="251">
        <f t="shared" si="30"/>
        <v>0</v>
      </c>
      <c r="P210" s="179">
        <f t="shared" si="31"/>
        <v>0</v>
      </c>
      <c r="Q210" s="179">
        <f t="shared" si="32"/>
        <v>0</v>
      </c>
      <c r="R210" s="179">
        <f t="shared" si="33"/>
        <v>0</v>
      </c>
      <c r="S210" s="331"/>
      <c r="T210" s="480">
        <f t="shared" si="34"/>
        <v>0</v>
      </c>
      <c r="U210" s="448">
        <f t="shared" si="27"/>
        <v>0</v>
      </c>
      <c r="V210" s="449">
        <f>IF($D$8="Space By Space",$F210*$E210,IF($D210="Atrium &gt;40 ft in height",($F210*$E210)+0.04,IF($B210&lt;&gt;0,$E$8*'Project Information'!$L$9,0)))</f>
        <v>0</v>
      </c>
      <c r="W210" s="453">
        <f t="shared" si="35"/>
        <v>0</v>
      </c>
      <c r="X210" s="453">
        <f>IF(OR(C210="Refrig",AND($R$1="RWH",C210="Refrig"),AND($R$1="RWH",C210="Yes")),$W210*(1+#REF!),IF($C210="Yes",$W210*(1+$P$5),W210))</f>
        <v>0</v>
      </c>
      <c r="Y210" s="452">
        <f>IF(OR(C210="Refrig",AND($R$1="RWH",C210="Refrig"),AND($R$1="RWH",C210="Yes")),$V210*(1+#REF!),IF($C210="Yes",$V210*(1+$P$6),V210*(1+0)))</f>
        <v>0</v>
      </c>
      <c r="Z210" s="452">
        <f>IF(OR(C210="Refrig",AND($R$1="RWH",C210="Refrig"),AND($R$1="RWH",C210="Yes")),$W210*#REF!,IF(C210="Yes",$W210*$P$7,W210*0))</f>
        <v>0</v>
      </c>
    </row>
    <row r="211" spans="1:26" ht="63" customHeight="1" thickBot="1">
      <c r="A211" s="242">
        <v>202</v>
      </c>
      <c r="B211" s="243"/>
      <c r="C211" s="247"/>
      <c r="D211" s="279"/>
      <c r="E211" s="250">
        <f t="shared" si="28"/>
        <v>0</v>
      </c>
      <c r="F211" s="278">
        <f t="array" ref="F211">IFERROR(INDEX(CodeLPD,MATCH($D$8&amp;$D211,CodeMethod&amp;SpaceType,0), MATCH('Project Information'!$F$15,Table1[[#Headers],[2020 ECCCNYS (der. IECC 2018)]:[IECC 2015]],0)),0)</f>
        <v>0</v>
      </c>
      <c r="G211" s="328">
        <f>IF(AND('Project Information'!$C$15="Space By Space",'Interior Space'!$B211&gt;0),VLOOKUP('Interior Space'!$D211,Code!$B$34:$E$130,4,TRUE),IF(AND('Project Information'!$C$15="Whole Building",'Project Information'!$L$11=0),'Project Information'!$O$11,IF(AND('Project Information'!$C$15="Whole Building",'Project Information'!$L$11&lt;&gt;'Project Information'!$O$11),'Project Information'!$L$11,0)))</f>
        <v>0</v>
      </c>
      <c r="H211" s="248"/>
      <c r="I211" s="218">
        <f>IFERROR(VLOOKUP(H211,'LED Products List'!$B$8:$G$57,2,FALSE),0)</f>
        <v>0</v>
      </c>
      <c r="J211" s="218">
        <f>IFERROR(VLOOKUP(H211,'LED Products List'!$B$8:$G$57,3,FALSE),0)</f>
        <v>0</v>
      </c>
      <c r="K211" s="218">
        <f>IFERROR(VLOOKUP(H211,'LED Products List'!$B$8:$G$57,4,FALSE),0)</f>
        <v>0</v>
      </c>
      <c r="L211" s="248"/>
      <c r="M211" s="249"/>
      <c r="N211" s="250">
        <f t="shared" si="29"/>
        <v>0</v>
      </c>
      <c r="O211" s="251">
        <f t="shared" si="30"/>
        <v>0</v>
      </c>
      <c r="P211" s="179">
        <f t="shared" si="31"/>
        <v>0</v>
      </c>
      <c r="Q211" s="179">
        <f t="shared" si="32"/>
        <v>0</v>
      </c>
      <c r="R211" s="179">
        <f t="shared" si="33"/>
        <v>0</v>
      </c>
      <c r="S211" s="331"/>
      <c r="T211" s="480">
        <f t="shared" si="34"/>
        <v>0</v>
      </c>
      <c r="U211" s="448">
        <f t="shared" si="27"/>
        <v>0</v>
      </c>
      <c r="V211" s="449">
        <f>IF($D$8="Space By Space",$F211*$E211,IF($D211="Atrium &gt;40 ft in height",($F211*$E211)+0.04,IF($B211&lt;&gt;0,$E$8*'Project Information'!$L$9,0)))</f>
        <v>0</v>
      </c>
      <c r="W211" s="453">
        <f t="shared" si="35"/>
        <v>0</v>
      </c>
      <c r="X211" s="453">
        <f>IF(OR(C211="Refrig",AND($R$1="RWH",C211="Refrig"),AND($R$1="RWH",C211="Yes")),$W211*(1+#REF!),IF($C211="Yes",$W211*(1+$P$5),W211))</f>
        <v>0</v>
      </c>
      <c r="Y211" s="452">
        <f>IF(OR(C211="Refrig",AND($R$1="RWH",C211="Refrig"),AND($R$1="RWH",C211="Yes")),$V211*(1+#REF!),IF($C211="Yes",$V211*(1+$P$6),V211*(1+0)))</f>
        <v>0</v>
      </c>
      <c r="Z211" s="452">
        <f>IF(OR(C211="Refrig",AND($R$1="RWH",C211="Refrig"),AND($R$1="RWH",C211="Yes")),$W211*#REF!,IF(C211="Yes",$W211*$P$7,W211*0))</f>
        <v>0</v>
      </c>
    </row>
    <row r="212" spans="1:26" ht="63" customHeight="1" thickBot="1">
      <c r="A212" s="242">
        <v>203</v>
      </c>
      <c r="B212" s="243"/>
      <c r="C212" s="247"/>
      <c r="D212" s="279"/>
      <c r="E212" s="250">
        <f t="shared" si="28"/>
        <v>0</v>
      </c>
      <c r="F212" s="278">
        <f t="array" ref="F212">IFERROR(INDEX(CodeLPD,MATCH($D$8&amp;$D212,CodeMethod&amp;SpaceType,0), MATCH('Project Information'!$F$15,Table1[[#Headers],[2020 ECCCNYS (der. IECC 2018)]:[IECC 2015]],0)),0)</f>
        <v>0</v>
      </c>
      <c r="G212" s="328">
        <f>IF(AND('Project Information'!$C$15="Space By Space",'Interior Space'!$B212&gt;0),VLOOKUP('Interior Space'!$D212,Code!$B$34:$E$130,4,TRUE),IF(AND('Project Information'!$C$15="Whole Building",'Project Information'!$L$11=0),'Project Information'!$O$11,IF(AND('Project Information'!$C$15="Whole Building",'Project Information'!$L$11&lt;&gt;'Project Information'!$O$11),'Project Information'!$L$11,0)))</f>
        <v>0</v>
      </c>
      <c r="H212" s="248"/>
      <c r="I212" s="218">
        <f>IFERROR(VLOOKUP(H212,'LED Products List'!$B$8:$G$57,2,FALSE),0)</f>
        <v>0</v>
      </c>
      <c r="J212" s="218">
        <f>IFERROR(VLOOKUP(H212,'LED Products List'!$B$8:$G$57,3,FALSE),0)</f>
        <v>0</v>
      </c>
      <c r="K212" s="218">
        <f>IFERROR(VLOOKUP(H212,'LED Products List'!$B$8:$G$57,4,FALSE),0)</f>
        <v>0</v>
      </c>
      <c r="L212" s="248"/>
      <c r="M212" s="249"/>
      <c r="N212" s="250">
        <f t="shared" si="29"/>
        <v>0</v>
      </c>
      <c r="O212" s="251">
        <f t="shared" si="30"/>
        <v>0</v>
      </c>
      <c r="P212" s="179">
        <f t="shared" si="31"/>
        <v>0</v>
      </c>
      <c r="Q212" s="179">
        <f t="shared" si="32"/>
        <v>0</v>
      </c>
      <c r="R212" s="179">
        <f t="shared" si="33"/>
        <v>0</v>
      </c>
      <c r="S212" s="331"/>
      <c r="T212" s="480">
        <f t="shared" si="34"/>
        <v>0</v>
      </c>
      <c r="U212" s="448">
        <f t="shared" si="27"/>
        <v>0</v>
      </c>
      <c r="V212" s="449">
        <f>IF($D$8="Space By Space",$F212*$E212,IF($D212="Atrium &gt;40 ft in height",($F212*$E212)+0.04,IF($B212&lt;&gt;0,$E$8*'Project Information'!$L$9,0)))</f>
        <v>0</v>
      </c>
      <c r="W212" s="453">
        <f t="shared" si="35"/>
        <v>0</v>
      </c>
      <c r="X212" s="453">
        <f>IF(OR(C212="Refrig",AND($R$1="RWH",C212="Refrig"),AND($R$1="RWH",C212="Yes")),$W212*(1+#REF!),IF($C212="Yes",$W212*(1+$P$5),W212))</f>
        <v>0</v>
      </c>
      <c r="Y212" s="452">
        <f>IF(OR(C212="Refrig",AND($R$1="RWH",C212="Refrig"),AND($R$1="RWH",C212="Yes")),$V212*(1+#REF!),IF($C212="Yes",$V212*(1+$P$6),V212*(1+0)))</f>
        <v>0</v>
      </c>
      <c r="Z212" s="452">
        <f>IF(OR(C212="Refrig",AND($R$1="RWH",C212="Refrig"),AND($R$1="RWH",C212="Yes")),$W212*#REF!,IF(C212="Yes",$W212*$P$7,W212*0))</f>
        <v>0</v>
      </c>
    </row>
    <row r="213" spans="1:26" ht="63" customHeight="1" thickBot="1">
      <c r="A213" s="242">
        <v>204</v>
      </c>
      <c r="B213" s="243"/>
      <c r="C213" s="247"/>
      <c r="D213" s="279"/>
      <c r="E213" s="250">
        <f t="shared" si="28"/>
        <v>0</v>
      </c>
      <c r="F213" s="278">
        <f t="array" ref="F213">IFERROR(INDEX(CodeLPD,MATCH($D$8&amp;$D213,CodeMethod&amp;SpaceType,0), MATCH('Project Information'!$F$15,Table1[[#Headers],[2020 ECCCNYS (der. IECC 2018)]:[IECC 2015]],0)),0)</f>
        <v>0</v>
      </c>
      <c r="G213" s="328">
        <f>IF(AND('Project Information'!$C$15="Space By Space",'Interior Space'!$B213&gt;0),VLOOKUP('Interior Space'!$D213,Code!$B$34:$E$130,4,TRUE),IF(AND('Project Information'!$C$15="Whole Building",'Project Information'!$L$11=0),'Project Information'!$O$11,IF(AND('Project Information'!$C$15="Whole Building",'Project Information'!$L$11&lt;&gt;'Project Information'!$O$11),'Project Information'!$L$11,0)))</f>
        <v>0</v>
      </c>
      <c r="H213" s="248"/>
      <c r="I213" s="218">
        <f>IFERROR(VLOOKUP(H213,'LED Products List'!$B$8:$G$57,2,FALSE),0)</f>
        <v>0</v>
      </c>
      <c r="J213" s="218">
        <f>IFERROR(VLOOKUP(H213,'LED Products List'!$B$8:$G$57,3,FALSE),0)</f>
        <v>0</v>
      </c>
      <c r="K213" s="218">
        <f>IFERROR(VLOOKUP(H213,'LED Products List'!$B$8:$G$57,4,FALSE),0)</f>
        <v>0</v>
      </c>
      <c r="L213" s="248"/>
      <c r="M213" s="249"/>
      <c r="N213" s="250">
        <f t="shared" si="29"/>
        <v>0</v>
      </c>
      <c r="O213" s="251">
        <f t="shared" si="30"/>
        <v>0</v>
      </c>
      <c r="P213" s="179">
        <f t="shared" si="31"/>
        <v>0</v>
      </c>
      <c r="Q213" s="179">
        <f t="shared" si="32"/>
        <v>0</v>
      </c>
      <c r="R213" s="179">
        <f t="shared" si="33"/>
        <v>0</v>
      </c>
      <c r="S213" s="331"/>
      <c r="T213" s="480">
        <f t="shared" si="34"/>
        <v>0</v>
      </c>
      <c r="U213" s="448">
        <f t="shared" si="27"/>
        <v>0</v>
      </c>
      <c r="V213" s="449">
        <f>IF($D$8="Space By Space",$F213*$E213,IF($D213="Atrium &gt;40 ft in height",($F213*$E213)+0.04,IF($B213&lt;&gt;0,$E$8*'Project Information'!$L$9,0)))</f>
        <v>0</v>
      </c>
      <c r="W213" s="453">
        <f t="shared" si="35"/>
        <v>0</v>
      </c>
      <c r="X213" s="453">
        <f>IF(OR(C213="Refrig",AND($R$1="RWH",C213="Refrig"),AND($R$1="RWH",C213="Yes")),$W213*(1+#REF!),IF($C213="Yes",$W213*(1+$P$5),W213))</f>
        <v>0</v>
      </c>
      <c r="Y213" s="452">
        <f>IF(OR(C213="Refrig",AND($R$1="RWH",C213="Refrig"),AND($R$1="RWH",C213="Yes")),$V213*(1+#REF!),IF($C213="Yes",$V213*(1+$P$6),V213*(1+0)))</f>
        <v>0</v>
      </c>
      <c r="Z213" s="452">
        <f>IF(OR(C213="Refrig",AND($R$1="RWH",C213="Refrig"),AND($R$1="RWH",C213="Yes")),$W213*#REF!,IF(C213="Yes",$W213*$P$7,W213*0))</f>
        <v>0</v>
      </c>
    </row>
    <row r="214" spans="1:26" ht="63" customHeight="1" thickBot="1">
      <c r="A214" s="242">
        <v>205</v>
      </c>
      <c r="B214" s="243"/>
      <c r="C214" s="247"/>
      <c r="D214" s="279"/>
      <c r="E214" s="250">
        <f t="shared" si="28"/>
        <v>0</v>
      </c>
      <c r="F214" s="278">
        <f t="array" ref="F214">IFERROR(INDEX(CodeLPD,MATCH($D$8&amp;$D214,CodeMethod&amp;SpaceType,0), MATCH('Project Information'!$F$15,Table1[[#Headers],[2020 ECCCNYS (der. IECC 2018)]:[IECC 2015]],0)),0)</f>
        <v>0</v>
      </c>
      <c r="G214" s="328">
        <f>IF(AND('Project Information'!$C$15="Space By Space",'Interior Space'!$B214&gt;0),VLOOKUP('Interior Space'!$D214,Code!$B$34:$E$130,4,TRUE),IF(AND('Project Information'!$C$15="Whole Building",'Project Information'!$L$11=0),'Project Information'!$O$11,IF(AND('Project Information'!$C$15="Whole Building",'Project Information'!$L$11&lt;&gt;'Project Information'!$O$11),'Project Information'!$L$11,0)))</f>
        <v>0</v>
      </c>
      <c r="H214" s="248"/>
      <c r="I214" s="218">
        <f>IFERROR(VLOOKUP(H214,'LED Products List'!$B$8:$G$57,2,FALSE),0)</f>
        <v>0</v>
      </c>
      <c r="J214" s="218">
        <f>IFERROR(VLOOKUP(H214,'LED Products List'!$B$8:$G$57,3,FALSE),0)</f>
        <v>0</v>
      </c>
      <c r="K214" s="218">
        <f>IFERROR(VLOOKUP(H214,'LED Products List'!$B$8:$G$57,4,FALSE),0)</f>
        <v>0</v>
      </c>
      <c r="L214" s="248"/>
      <c r="M214" s="249"/>
      <c r="N214" s="250">
        <f t="shared" si="29"/>
        <v>0</v>
      </c>
      <c r="O214" s="251">
        <f t="shared" si="30"/>
        <v>0</v>
      </c>
      <c r="P214" s="179">
        <f t="shared" si="31"/>
        <v>0</v>
      </c>
      <c r="Q214" s="179">
        <f t="shared" si="32"/>
        <v>0</v>
      </c>
      <c r="R214" s="179">
        <f t="shared" si="33"/>
        <v>0</v>
      </c>
      <c r="S214" s="331"/>
      <c r="T214" s="480">
        <f t="shared" si="34"/>
        <v>0</v>
      </c>
      <c r="U214" s="448">
        <f t="shared" si="27"/>
        <v>0</v>
      </c>
      <c r="V214" s="449">
        <f>IF($D$8="Space By Space",$F214*$E214,IF($D214="Atrium &gt;40 ft in height",($F214*$E214)+0.04,IF($B214&lt;&gt;0,$E$8*'Project Information'!$L$9,0)))</f>
        <v>0</v>
      </c>
      <c r="W214" s="453">
        <f t="shared" si="35"/>
        <v>0</v>
      </c>
      <c r="X214" s="453">
        <f>IF(OR(C214="Refrig",AND($R$1="RWH",C214="Refrig"),AND($R$1="RWH",C214="Yes")),$W214*(1+#REF!),IF($C214="Yes",$W214*(1+$P$5),W214))</f>
        <v>0</v>
      </c>
      <c r="Y214" s="452">
        <f>IF(OR(C214="Refrig",AND($R$1="RWH",C214="Refrig"),AND($R$1="RWH",C214="Yes")),$V214*(1+#REF!),IF($C214="Yes",$V214*(1+$P$6),V214*(1+0)))</f>
        <v>0</v>
      </c>
      <c r="Z214" s="452">
        <f>IF(OR(C214="Refrig",AND($R$1="RWH",C214="Refrig"),AND($R$1="RWH",C214="Yes")),$W214*#REF!,IF(C214="Yes",$W214*$P$7,W214*0))</f>
        <v>0</v>
      </c>
    </row>
    <row r="215" spans="1:26" ht="63" customHeight="1" thickBot="1">
      <c r="A215" s="242">
        <v>206</v>
      </c>
      <c r="B215" s="243"/>
      <c r="C215" s="247"/>
      <c r="D215" s="279"/>
      <c r="E215" s="250">
        <f t="shared" si="28"/>
        <v>0</v>
      </c>
      <c r="F215" s="278">
        <f t="array" ref="F215">IFERROR(INDEX(CodeLPD,MATCH($D$8&amp;$D215,CodeMethod&amp;SpaceType,0), MATCH('Project Information'!$F$15,Table1[[#Headers],[2020 ECCCNYS (der. IECC 2018)]:[IECC 2015]],0)),0)</f>
        <v>0</v>
      </c>
      <c r="G215" s="328">
        <f>IF(AND('Project Information'!$C$15="Space By Space",'Interior Space'!$B215&gt;0),VLOOKUP('Interior Space'!$D215,Code!$B$34:$E$130,4,TRUE),IF(AND('Project Information'!$C$15="Whole Building",'Project Information'!$L$11=0),'Project Information'!$O$11,IF(AND('Project Information'!$C$15="Whole Building",'Project Information'!$L$11&lt;&gt;'Project Information'!$O$11),'Project Information'!$L$11,0)))</f>
        <v>0</v>
      </c>
      <c r="H215" s="248"/>
      <c r="I215" s="218">
        <f>IFERROR(VLOOKUP(H215,'LED Products List'!$B$8:$G$57,2,FALSE),0)</f>
        <v>0</v>
      </c>
      <c r="J215" s="218">
        <f>IFERROR(VLOOKUP(H215,'LED Products List'!$B$8:$G$57,3,FALSE),0)</f>
        <v>0</v>
      </c>
      <c r="K215" s="218">
        <f>IFERROR(VLOOKUP(H215,'LED Products List'!$B$8:$G$57,4,FALSE),0)</f>
        <v>0</v>
      </c>
      <c r="L215" s="248"/>
      <c r="M215" s="249"/>
      <c r="N215" s="250">
        <f t="shared" si="29"/>
        <v>0</v>
      </c>
      <c r="O215" s="251">
        <f t="shared" si="30"/>
        <v>0</v>
      </c>
      <c r="P215" s="179">
        <f t="shared" si="31"/>
        <v>0</v>
      </c>
      <c r="Q215" s="179">
        <f t="shared" si="32"/>
        <v>0</v>
      </c>
      <c r="R215" s="179">
        <f t="shared" si="33"/>
        <v>0</v>
      </c>
      <c r="S215" s="331"/>
      <c r="T215" s="480">
        <f t="shared" si="34"/>
        <v>0</v>
      </c>
      <c r="U215" s="448">
        <f t="shared" si="27"/>
        <v>0</v>
      </c>
      <c r="V215" s="449">
        <f>IF($D$8="Space By Space",$F215*$E215,IF($D215="Atrium &gt;40 ft in height",($F215*$E215)+0.04,IF($B215&lt;&gt;0,$E$8*'Project Information'!$L$9,0)))</f>
        <v>0</v>
      </c>
      <c r="W215" s="453">
        <f t="shared" si="35"/>
        <v>0</v>
      </c>
      <c r="X215" s="453">
        <f>IF(OR(C215="Refrig",AND($R$1="RWH",C215="Refrig"),AND($R$1="RWH",C215="Yes")),$W215*(1+#REF!),IF($C215="Yes",$W215*(1+$P$5),W215))</f>
        <v>0</v>
      </c>
      <c r="Y215" s="452">
        <f>IF(OR(C215="Refrig",AND($R$1="RWH",C215="Refrig"),AND($R$1="RWH",C215="Yes")),$V215*(1+#REF!),IF($C215="Yes",$V215*(1+$P$6),V215*(1+0)))</f>
        <v>0</v>
      </c>
      <c r="Z215" s="452">
        <f>IF(OR(C215="Refrig",AND($R$1="RWH",C215="Refrig"),AND($R$1="RWH",C215="Yes")),$W215*#REF!,IF(C215="Yes",$W215*$P$7,W215*0))</f>
        <v>0</v>
      </c>
    </row>
    <row r="216" spans="1:26" ht="63" customHeight="1" thickBot="1">
      <c r="A216" s="242">
        <v>207</v>
      </c>
      <c r="B216" s="243"/>
      <c r="C216" s="247"/>
      <c r="D216" s="279"/>
      <c r="E216" s="250">
        <f t="shared" si="28"/>
        <v>0</v>
      </c>
      <c r="F216" s="278">
        <f t="array" ref="F216">IFERROR(INDEX(CodeLPD,MATCH($D$8&amp;$D216,CodeMethod&amp;SpaceType,0), MATCH('Project Information'!$F$15,Table1[[#Headers],[2020 ECCCNYS (der. IECC 2018)]:[IECC 2015]],0)),0)</f>
        <v>0</v>
      </c>
      <c r="G216" s="328">
        <f>IF(AND('Project Information'!$C$15="Space By Space",'Interior Space'!$B216&gt;0),VLOOKUP('Interior Space'!$D216,Code!$B$34:$E$130,4,TRUE),IF(AND('Project Information'!$C$15="Whole Building",'Project Information'!$L$11=0),'Project Information'!$O$11,IF(AND('Project Information'!$C$15="Whole Building",'Project Information'!$L$11&lt;&gt;'Project Information'!$O$11),'Project Information'!$L$11,0)))</f>
        <v>0</v>
      </c>
      <c r="H216" s="248"/>
      <c r="I216" s="218">
        <f>IFERROR(VLOOKUP(H216,'LED Products List'!$B$8:$G$57,2,FALSE),0)</f>
        <v>0</v>
      </c>
      <c r="J216" s="218">
        <f>IFERROR(VLOOKUP(H216,'LED Products List'!$B$8:$G$57,3,FALSE),0)</f>
        <v>0</v>
      </c>
      <c r="K216" s="218">
        <f>IFERROR(VLOOKUP(H216,'LED Products List'!$B$8:$G$57,4,FALSE),0)</f>
        <v>0</v>
      </c>
      <c r="L216" s="248"/>
      <c r="M216" s="249"/>
      <c r="N216" s="250">
        <f t="shared" si="29"/>
        <v>0</v>
      </c>
      <c r="O216" s="251">
        <f t="shared" si="30"/>
        <v>0</v>
      </c>
      <c r="P216" s="179">
        <f t="shared" si="31"/>
        <v>0</v>
      </c>
      <c r="Q216" s="179">
        <f t="shared" si="32"/>
        <v>0</v>
      </c>
      <c r="R216" s="179">
        <f t="shared" si="33"/>
        <v>0</v>
      </c>
      <c r="S216" s="331"/>
      <c r="T216" s="480">
        <f t="shared" si="34"/>
        <v>0</v>
      </c>
      <c r="U216" s="448">
        <f t="shared" si="27"/>
        <v>0</v>
      </c>
      <c r="V216" s="449">
        <f>IF($D$8="Space By Space",$F216*$E216,IF($D216="Atrium &gt;40 ft in height",($F216*$E216)+0.04,IF($B216&lt;&gt;0,$E$8*'Project Information'!$L$9,0)))</f>
        <v>0</v>
      </c>
      <c r="W216" s="453">
        <f t="shared" si="35"/>
        <v>0</v>
      </c>
      <c r="X216" s="453">
        <f>IF(OR(C216="Refrig",AND($R$1="RWH",C216="Refrig"),AND($R$1="RWH",C216="Yes")),$W216*(1+#REF!),IF($C216="Yes",$W216*(1+$P$5),W216))</f>
        <v>0</v>
      </c>
      <c r="Y216" s="452">
        <f>IF(OR(C216="Refrig",AND($R$1="RWH",C216="Refrig"),AND($R$1="RWH",C216="Yes")),$V216*(1+#REF!),IF($C216="Yes",$V216*(1+$P$6),V216*(1+0)))</f>
        <v>0</v>
      </c>
      <c r="Z216" s="452">
        <f>IF(OR(C216="Refrig",AND($R$1="RWH",C216="Refrig"),AND($R$1="RWH",C216="Yes")),$W216*#REF!,IF(C216="Yes",$W216*$P$7,W216*0))</f>
        <v>0</v>
      </c>
    </row>
    <row r="217" spans="1:26" ht="63" customHeight="1" thickBot="1">
      <c r="A217" s="242">
        <v>208</v>
      </c>
      <c r="B217" s="243"/>
      <c r="C217" s="247"/>
      <c r="D217" s="279"/>
      <c r="E217" s="250">
        <f t="shared" si="28"/>
        <v>0</v>
      </c>
      <c r="F217" s="278">
        <f t="array" ref="F217">IFERROR(INDEX(CodeLPD,MATCH($D$8&amp;$D217,CodeMethod&amp;SpaceType,0), MATCH('Project Information'!$F$15,Table1[[#Headers],[2020 ECCCNYS (der. IECC 2018)]:[IECC 2015]],0)),0)</f>
        <v>0</v>
      </c>
      <c r="G217" s="328">
        <f>IF(AND('Project Information'!$C$15="Space By Space",'Interior Space'!$B217&gt;0),VLOOKUP('Interior Space'!$D217,Code!$B$34:$E$130,4,TRUE),IF(AND('Project Information'!$C$15="Whole Building",'Project Information'!$L$11=0),'Project Information'!$O$11,IF(AND('Project Information'!$C$15="Whole Building",'Project Information'!$L$11&lt;&gt;'Project Information'!$O$11),'Project Information'!$L$11,0)))</f>
        <v>0</v>
      </c>
      <c r="H217" s="248"/>
      <c r="I217" s="218">
        <f>IFERROR(VLOOKUP(H217,'LED Products List'!$B$8:$G$57,2,FALSE),0)</f>
        <v>0</v>
      </c>
      <c r="J217" s="218">
        <f>IFERROR(VLOOKUP(H217,'LED Products List'!$B$8:$G$57,3,FALSE),0)</f>
        <v>0</v>
      </c>
      <c r="K217" s="218">
        <f>IFERROR(VLOOKUP(H217,'LED Products List'!$B$8:$G$57,4,FALSE),0)</f>
        <v>0</v>
      </c>
      <c r="L217" s="248"/>
      <c r="M217" s="249"/>
      <c r="N217" s="250">
        <f t="shared" si="29"/>
        <v>0</v>
      </c>
      <c r="O217" s="251">
        <f t="shared" si="30"/>
        <v>0</v>
      </c>
      <c r="P217" s="179">
        <f t="shared" si="31"/>
        <v>0</v>
      </c>
      <c r="Q217" s="179">
        <f t="shared" si="32"/>
        <v>0</v>
      </c>
      <c r="R217" s="179">
        <f t="shared" si="33"/>
        <v>0</v>
      </c>
      <c r="S217" s="331"/>
      <c r="T217" s="480">
        <f t="shared" si="34"/>
        <v>0</v>
      </c>
      <c r="U217" s="448">
        <f t="shared" si="27"/>
        <v>0</v>
      </c>
      <c r="V217" s="449">
        <f>IF($D$8="Space By Space",$F217*$E217,IF($D217="Atrium &gt;40 ft in height",($F217*$E217)+0.04,IF($B217&lt;&gt;0,$E$8*'Project Information'!$L$9,0)))</f>
        <v>0</v>
      </c>
      <c r="W217" s="453">
        <f t="shared" si="35"/>
        <v>0</v>
      </c>
      <c r="X217" s="453">
        <f>IF(OR(C217="Refrig",AND($R$1="RWH",C217="Refrig"),AND($R$1="RWH",C217="Yes")),$W217*(1+#REF!),IF($C217="Yes",$W217*(1+$P$5),W217))</f>
        <v>0</v>
      </c>
      <c r="Y217" s="452">
        <f>IF(OR(C217="Refrig",AND($R$1="RWH",C217="Refrig"),AND($R$1="RWH",C217="Yes")),$V217*(1+#REF!),IF($C217="Yes",$V217*(1+$P$6),V217*(1+0)))</f>
        <v>0</v>
      </c>
      <c r="Z217" s="452">
        <f>IF(OR(C217="Refrig",AND($R$1="RWH",C217="Refrig"),AND($R$1="RWH",C217="Yes")),$W217*#REF!,IF(C217="Yes",$W217*$P$7,W217*0))</f>
        <v>0</v>
      </c>
    </row>
    <row r="218" spans="1:26" ht="63" customHeight="1" thickBot="1">
      <c r="A218" s="242">
        <v>209</v>
      </c>
      <c r="B218" s="243"/>
      <c r="C218" s="247"/>
      <c r="D218" s="279"/>
      <c r="E218" s="250">
        <f t="shared" si="28"/>
        <v>0</v>
      </c>
      <c r="F218" s="278">
        <f t="array" ref="F218">IFERROR(INDEX(CodeLPD,MATCH($D$8&amp;$D218,CodeMethod&amp;SpaceType,0), MATCH('Project Information'!$F$15,Table1[[#Headers],[2020 ECCCNYS (der. IECC 2018)]:[IECC 2015]],0)),0)</f>
        <v>0</v>
      </c>
      <c r="G218" s="328">
        <f>IF(AND('Project Information'!$C$15="Space By Space",'Interior Space'!$B218&gt;0),VLOOKUP('Interior Space'!$D218,Code!$B$34:$E$130,4,TRUE),IF(AND('Project Information'!$C$15="Whole Building",'Project Information'!$L$11=0),'Project Information'!$O$11,IF(AND('Project Information'!$C$15="Whole Building",'Project Information'!$L$11&lt;&gt;'Project Information'!$O$11),'Project Information'!$L$11,0)))</f>
        <v>0</v>
      </c>
      <c r="H218" s="248"/>
      <c r="I218" s="218">
        <f>IFERROR(VLOOKUP(H218,'LED Products List'!$B$8:$G$57,2,FALSE),0)</f>
        <v>0</v>
      </c>
      <c r="J218" s="218">
        <f>IFERROR(VLOOKUP(H218,'LED Products List'!$B$8:$G$57,3,FALSE),0)</f>
        <v>0</v>
      </c>
      <c r="K218" s="218">
        <f>IFERROR(VLOOKUP(H218,'LED Products List'!$B$8:$G$57,4,FALSE),0)</f>
        <v>0</v>
      </c>
      <c r="L218" s="248"/>
      <c r="M218" s="249"/>
      <c r="N218" s="250">
        <f t="shared" si="29"/>
        <v>0</v>
      </c>
      <c r="O218" s="251">
        <f t="shared" si="30"/>
        <v>0</v>
      </c>
      <c r="P218" s="179">
        <f t="shared" si="31"/>
        <v>0</v>
      </c>
      <c r="Q218" s="179">
        <f t="shared" si="32"/>
        <v>0</v>
      </c>
      <c r="R218" s="179">
        <f t="shared" si="33"/>
        <v>0</v>
      </c>
      <c r="S218" s="331"/>
      <c r="T218" s="480">
        <f t="shared" si="34"/>
        <v>0</v>
      </c>
      <c r="U218" s="448">
        <f t="shared" si="27"/>
        <v>0</v>
      </c>
      <c r="V218" s="449">
        <f>IF($D$8="Space By Space",$F218*$E218,IF($D218="Atrium &gt;40 ft in height",($F218*$E218)+0.04,IF($B218&lt;&gt;0,$E$8*'Project Information'!$L$9,0)))</f>
        <v>0</v>
      </c>
      <c r="W218" s="453">
        <f t="shared" si="35"/>
        <v>0</v>
      </c>
      <c r="X218" s="453">
        <f>IF(OR(C218="Refrig",AND($R$1="RWH",C218="Refrig"),AND($R$1="RWH",C218="Yes")),$W218*(1+#REF!),IF($C218="Yes",$W218*(1+$P$5),W218))</f>
        <v>0</v>
      </c>
      <c r="Y218" s="452">
        <f>IF(OR(C218="Refrig",AND($R$1="RWH",C218="Refrig"),AND($R$1="RWH",C218="Yes")),$V218*(1+#REF!),IF($C218="Yes",$V218*(1+$P$6),V218*(1+0)))</f>
        <v>0</v>
      </c>
      <c r="Z218" s="452">
        <f>IF(OR(C218="Refrig",AND($R$1="RWH",C218="Refrig"),AND($R$1="RWH",C218="Yes")),$W218*#REF!,IF(C218="Yes",$W218*$P$7,W218*0))</f>
        <v>0</v>
      </c>
    </row>
    <row r="219" spans="1:26" ht="63" customHeight="1" thickBot="1">
      <c r="A219" s="242">
        <v>210</v>
      </c>
      <c r="B219" s="243"/>
      <c r="C219" s="247"/>
      <c r="D219" s="279"/>
      <c r="E219" s="250">
        <f t="shared" si="28"/>
        <v>0</v>
      </c>
      <c r="F219" s="278">
        <f t="array" ref="F219">IFERROR(INDEX(CodeLPD,MATCH($D$8&amp;$D219,CodeMethod&amp;SpaceType,0), MATCH('Project Information'!$F$15,Table1[[#Headers],[2020 ECCCNYS (der. IECC 2018)]:[IECC 2015]],0)),0)</f>
        <v>0</v>
      </c>
      <c r="G219" s="328">
        <f>IF(AND('Project Information'!$C$15="Space By Space",'Interior Space'!$B219&gt;0),VLOOKUP('Interior Space'!$D219,Code!$B$34:$E$130,4,TRUE),IF(AND('Project Information'!$C$15="Whole Building",'Project Information'!$L$11=0),'Project Information'!$O$11,IF(AND('Project Information'!$C$15="Whole Building",'Project Information'!$L$11&lt;&gt;'Project Information'!$O$11),'Project Information'!$L$11,0)))</f>
        <v>0</v>
      </c>
      <c r="H219" s="248"/>
      <c r="I219" s="218">
        <f>IFERROR(VLOOKUP(H219,'LED Products List'!$B$8:$G$57,2,FALSE),0)</f>
        <v>0</v>
      </c>
      <c r="J219" s="218">
        <f>IFERROR(VLOOKUP(H219,'LED Products List'!$B$8:$G$57,3,FALSE),0)</f>
        <v>0</v>
      </c>
      <c r="K219" s="218">
        <f>IFERROR(VLOOKUP(H219,'LED Products List'!$B$8:$G$57,4,FALSE),0)</f>
        <v>0</v>
      </c>
      <c r="L219" s="248"/>
      <c r="M219" s="249"/>
      <c r="N219" s="250">
        <f t="shared" si="29"/>
        <v>0</v>
      </c>
      <c r="O219" s="251">
        <f t="shared" si="30"/>
        <v>0</v>
      </c>
      <c r="P219" s="179">
        <f t="shared" si="31"/>
        <v>0</v>
      </c>
      <c r="Q219" s="179">
        <f t="shared" si="32"/>
        <v>0</v>
      </c>
      <c r="R219" s="179">
        <f t="shared" si="33"/>
        <v>0</v>
      </c>
      <c r="S219" s="331"/>
      <c r="T219" s="480">
        <f t="shared" si="34"/>
        <v>0</v>
      </c>
      <c r="U219" s="448">
        <f t="shared" si="27"/>
        <v>0</v>
      </c>
      <c r="V219" s="449">
        <f>IF($D$8="Space By Space",$F219*$E219,IF($D219="Atrium &gt;40 ft in height",($F219*$E219)+0.04,IF($B219&lt;&gt;0,$E$8*'Project Information'!$L$9,0)))</f>
        <v>0</v>
      </c>
      <c r="W219" s="453">
        <f t="shared" si="35"/>
        <v>0</v>
      </c>
      <c r="X219" s="453">
        <f>IF(OR(C219="Refrig",AND($R$1="RWH",C219="Refrig"),AND($R$1="RWH",C219="Yes")),$W219*(1+#REF!),IF($C219="Yes",$W219*(1+$P$5),W219))</f>
        <v>0</v>
      </c>
      <c r="Y219" s="452">
        <f>IF(OR(C219="Refrig",AND($R$1="RWH",C219="Refrig"),AND($R$1="RWH",C219="Yes")),$V219*(1+#REF!),IF($C219="Yes",$V219*(1+$P$6),V219*(1+0)))</f>
        <v>0</v>
      </c>
      <c r="Z219" s="452">
        <f>IF(OR(C219="Refrig",AND($R$1="RWH",C219="Refrig"),AND($R$1="RWH",C219="Yes")),$W219*#REF!,IF(C219="Yes",$W219*$P$7,W219*0))</f>
        <v>0</v>
      </c>
    </row>
    <row r="220" spans="1:26" ht="63" customHeight="1" thickBot="1">
      <c r="A220" s="242">
        <v>211</v>
      </c>
      <c r="B220" s="243"/>
      <c r="C220" s="247"/>
      <c r="D220" s="279"/>
      <c r="E220" s="250">
        <f t="shared" si="28"/>
        <v>0</v>
      </c>
      <c r="F220" s="278">
        <f t="array" ref="F220">IFERROR(INDEX(CodeLPD,MATCH($D$8&amp;$D220,CodeMethod&amp;SpaceType,0), MATCH('Project Information'!$F$15,Table1[[#Headers],[2020 ECCCNYS (der. IECC 2018)]:[IECC 2015]],0)),0)</f>
        <v>0</v>
      </c>
      <c r="G220" s="328">
        <f>IF(AND('Project Information'!$C$15="Space By Space",'Interior Space'!$B220&gt;0),VLOOKUP('Interior Space'!$D220,Code!$B$34:$E$130,4,TRUE),IF(AND('Project Information'!$C$15="Whole Building",'Project Information'!$L$11=0),'Project Information'!$O$11,IF(AND('Project Information'!$C$15="Whole Building",'Project Information'!$L$11&lt;&gt;'Project Information'!$O$11),'Project Information'!$L$11,0)))</f>
        <v>0</v>
      </c>
      <c r="H220" s="248"/>
      <c r="I220" s="218">
        <f>IFERROR(VLOOKUP(H220,'LED Products List'!$B$8:$G$57,2,FALSE),0)</f>
        <v>0</v>
      </c>
      <c r="J220" s="218">
        <f>IFERROR(VLOOKUP(H220,'LED Products List'!$B$8:$G$57,3,FALSE),0)</f>
        <v>0</v>
      </c>
      <c r="K220" s="218">
        <f>IFERROR(VLOOKUP(H220,'LED Products List'!$B$8:$G$57,4,FALSE),0)</f>
        <v>0</v>
      </c>
      <c r="L220" s="248"/>
      <c r="M220" s="249"/>
      <c r="N220" s="250">
        <f t="shared" si="29"/>
        <v>0</v>
      </c>
      <c r="O220" s="251">
        <f t="shared" si="30"/>
        <v>0</v>
      </c>
      <c r="P220" s="179">
        <f t="shared" si="31"/>
        <v>0</v>
      </c>
      <c r="Q220" s="179">
        <f t="shared" si="32"/>
        <v>0</v>
      </c>
      <c r="R220" s="179">
        <f t="shared" si="33"/>
        <v>0</v>
      </c>
      <c r="S220" s="331"/>
      <c r="T220" s="480">
        <f t="shared" si="34"/>
        <v>0</v>
      </c>
      <c r="U220" s="448">
        <f t="shared" si="27"/>
        <v>0</v>
      </c>
      <c r="V220" s="449">
        <f>IF($D$8="Space By Space",$F220*$E220,IF($D220="Atrium &gt;40 ft in height",($F220*$E220)+0.04,IF($B220&lt;&gt;0,$E$8*'Project Information'!$L$9,0)))</f>
        <v>0</v>
      </c>
      <c r="W220" s="453">
        <f t="shared" si="35"/>
        <v>0</v>
      </c>
      <c r="X220" s="453">
        <f>IF(OR(C220="Refrig",AND($R$1="RWH",C220="Refrig"),AND($R$1="RWH",C220="Yes")),$W220*(1+#REF!),IF($C220="Yes",$W220*(1+$P$5),W220))</f>
        <v>0</v>
      </c>
      <c r="Y220" s="452">
        <f>IF(OR(C220="Refrig",AND($R$1="RWH",C220="Refrig"),AND($R$1="RWH",C220="Yes")),$V220*(1+#REF!),IF($C220="Yes",$V220*(1+$P$6),V220*(1+0)))</f>
        <v>0</v>
      </c>
      <c r="Z220" s="452">
        <f>IF(OR(C220="Refrig",AND($R$1="RWH",C220="Refrig"),AND($R$1="RWH",C220="Yes")),$W220*#REF!,IF(C220="Yes",$W220*$P$7,W220*0))</f>
        <v>0</v>
      </c>
    </row>
    <row r="221" spans="1:26" ht="63" customHeight="1" thickBot="1">
      <c r="A221" s="242">
        <v>212</v>
      </c>
      <c r="B221" s="243"/>
      <c r="C221" s="247"/>
      <c r="D221" s="279"/>
      <c r="E221" s="250">
        <f t="shared" si="28"/>
        <v>0</v>
      </c>
      <c r="F221" s="278">
        <f t="array" ref="F221">IFERROR(INDEX(CodeLPD,MATCH($D$8&amp;$D221,CodeMethod&amp;SpaceType,0), MATCH('Project Information'!$F$15,Table1[[#Headers],[2020 ECCCNYS (der. IECC 2018)]:[IECC 2015]],0)),0)</f>
        <v>0</v>
      </c>
      <c r="G221" s="328">
        <f>IF(AND('Project Information'!$C$15="Space By Space",'Interior Space'!$B221&gt;0),VLOOKUP('Interior Space'!$D221,Code!$B$34:$E$130,4,TRUE),IF(AND('Project Information'!$C$15="Whole Building",'Project Information'!$L$11=0),'Project Information'!$O$11,IF(AND('Project Information'!$C$15="Whole Building",'Project Information'!$L$11&lt;&gt;'Project Information'!$O$11),'Project Information'!$L$11,0)))</f>
        <v>0</v>
      </c>
      <c r="H221" s="248"/>
      <c r="I221" s="218">
        <f>IFERROR(VLOOKUP(H221,'LED Products List'!$B$8:$G$57,2,FALSE),0)</f>
        <v>0</v>
      </c>
      <c r="J221" s="218">
        <f>IFERROR(VLOOKUP(H221,'LED Products List'!$B$8:$G$57,3,FALSE),0)</f>
        <v>0</v>
      </c>
      <c r="K221" s="218">
        <f>IFERROR(VLOOKUP(H221,'LED Products List'!$B$8:$G$57,4,FALSE),0)</f>
        <v>0</v>
      </c>
      <c r="L221" s="248"/>
      <c r="M221" s="249"/>
      <c r="N221" s="250">
        <f t="shared" si="29"/>
        <v>0</v>
      </c>
      <c r="O221" s="251">
        <f t="shared" si="30"/>
        <v>0</v>
      </c>
      <c r="P221" s="179">
        <f t="shared" si="31"/>
        <v>0</v>
      </c>
      <c r="Q221" s="179">
        <f t="shared" si="32"/>
        <v>0</v>
      </c>
      <c r="R221" s="179">
        <f t="shared" si="33"/>
        <v>0</v>
      </c>
      <c r="S221" s="331"/>
      <c r="T221" s="480">
        <f t="shared" si="34"/>
        <v>0</v>
      </c>
      <c r="U221" s="448">
        <f t="shared" si="27"/>
        <v>0</v>
      </c>
      <c r="V221" s="449">
        <f>IF($D$8="Space By Space",$F221*$E221,IF($D221="Atrium &gt;40 ft in height",($F221*$E221)+0.04,IF($B221&lt;&gt;0,$E$8*'Project Information'!$L$9,0)))</f>
        <v>0</v>
      </c>
      <c r="W221" s="453">
        <f t="shared" si="35"/>
        <v>0</v>
      </c>
      <c r="X221" s="453">
        <f>IF(OR(C221="Refrig",AND($R$1="RWH",C221="Refrig"),AND($R$1="RWH",C221="Yes")),$W221*(1+#REF!),IF($C221="Yes",$W221*(1+$P$5),W221))</f>
        <v>0</v>
      </c>
      <c r="Y221" s="452">
        <f>IF(OR(C221="Refrig",AND($R$1="RWH",C221="Refrig"),AND($R$1="RWH",C221="Yes")),$V221*(1+#REF!),IF($C221="Yes",$V221*(1+$P$6),V221*(1+0)))</f>
        <v>0</v>
      </c>
      <c r="Z221" s="452">
        <f>IF(OR(C221="Refrig",AND($R$1="RWH",C221="Refrig"),AND($R$1="RWH",C221="Yes")),$W221*#REF!,IF(C221="Yes",$W221*$P$7,W221*0))</f>
        <v>0</v>
      </c>
    </row>
    <row r="222" spans="1:26" ht="63" customHeight="1" thickBot="1">
      <c r="A222" s="242">
        <v>213</v>
      </c>
      <c r="B222" s="243"/>
      <c r="C222" s="247"/>
      <c r="D222" s="279"/>
      <c r="E222" s="250">
        <f t="shared" si="28"/>
        <v>0</v>
      </c>
      <c r="F222" s="278">
        <f t="array" ref="F222">IFERROR(INDEX(CodeLPD,MATCH($D$8&amp;$D222,CodeMethod&amp;SpaceType,0), MATCH('Project Information'!$F$15,Table1[[#Headers],[2020 ECCCNYS (der. IECC 2018)]:[IECC 2015]],0)),0)</f>
        <v>0</v>
      </c>
      <c r="G222" s="328">
        <f>IF(AND('Project Information'!$C$15="Space By Space",'Interior Space'!$B222&gt;0),VLOOKUP('Interior Space'!$D222,Code!$B$34:$E$130,4,TRUE),IF(AND('Project Information'!$C$15="Whole Building",'Project Information'!$L$11=0),'Project Information'!$O$11,IF(AND('Project Information'!$C$15="Whole Building",'Project Information'!$L$11&lt;&gt;'Project Information'!$O$11),'Project Information'!$L$11,0)))</f>
        <v>0</v>
      </c>
      <c r="H222" s="248"/>
      <c r="I222" s="218">
        <f>IFERROR(VLOOKUP(H222,'LED Products List'!$B$8:$G$57,2,FALSE),0)</f>
        <v>0</v>
      </c>
      <c r="J222" s="218">
        <f>IFERROR(VLOOKUP(H222,'LED Products List'!$B$8:$G$57,3,FALSE),0)</f>
        <v>0</v>
      </c>
      <c r="K222" s="218">
        <f>IFERROR(VLOOKUP(H222,'LED Products List'!$B$8:$G$57,4,FALSE),0)</f>
        <v>0</v>
      </c>
      <c r="L222" s="248"/>
      <c r="M222" s="249"/>
      <c r="N222" s="250">
        <f t="shared" si="29"/>
        <v>0</v>
      </c>
      <c r="O222" s="251">
        <f t="shared" si="30"/>
        <v>0</v>
      </c>
      <c r="P222" s="179">
        <f t="shared" si="31"/>
        <v>0</v>
      </c>
      <c r="Q222" s="179">
        <f t="shared" si="32"/>
        <v>0</v>
      </c>
      <c r="R222" s="179">
        <f t="shared" si="33"/>
        <v>0</v>
      </c>
      <c r="S222" s="331"/>
      <c r="T222" s="480">
        <f t="shared" si="34"/>
        <v>0</v>
      </c>
      <c r="U222" s="448">
        <f t="shared" si="27"/>
        <v>0</v>
      </c>
      <c r="V222" s="449">
        <f>IF($D$8="Space By Space",$F222*$E222,IF($D222="Atrium &gt;40 ft in height",($F222*$E222)+0.04,IF($B222&lt;&gt;0,$E$8*'Project Information'!$L$9,0)))</f>
        <v>0</v>
      </c>
      <c r="W222" s="453">
        <f t="shared" si="35"/>
        <v>0</v>
      </c>
      <c r="X222" s="453">
        <f>IF(OR(C222="Refrig",AND($R$1="RWH",C222="Refrig"),AND($R$1="RWH",C222="Yes")),$W222*(1+#REF!),IF($C222="Yes",$W222*(1+$P$5),W222))</f>
        <v>0</v>
      </c>
      <c r="Y222" s="452">
        <f>IF(OR(C222="Refrig",AND($R$1="RWH",C222="Refrig"),AND($R$1="RWH",C222="Yes")),$V222*(1+#REF!),IF($C222="Yes",$V222*(1+$P$6),V222*(1+0)))</f>
        <v>0</v>
      </c>
      <c r="Z222" s="452">
        <f>IF(OR(C222="Refrig",AND($R$1="RWH",C222="Refrig"),AND($R$1="RWH",C222="Yes")),$W222*#REF!,IF(C222="Yes",$W222*$P$7,W222*0))</f>
        <v>0</v>
      </c>
    </row>
    <row r="223" spans="1:26" ht="63" customHeight="1" thickBot="1">
      <c r="A223" s="242">
        <v>214</v>
      </c>
      <c r="B223" s="243"/>
      <c r="C223" s="247"/>
      <c r="D223" s="279"/>
      <c r="E223" s="250">
        <f t="shared" si="28"/>
        <v>0</v>
      </c>
      <c r="F223" s="278">
        <f t="array" ref="F223">IFERROR(INDEX(CodeLPD,MATCH($D$8&amp;$D223,CodeMethod&amp;SpaceType,0), MATCH('Project Information'!$F$15,Table1[[#Headers],[2020 ECCCNYS (der. IECC 2018)]:[IECC 2015]],0)),0)</f>
        <v>0</v>
      </c>
      <c r="G223" s="328">
        <f>IF(AND('Project Information'!$C$15="Space By Space",'Interior Space'!$B223&gt;0),VLOOKUP('Interior Space'!$D223,Code!$B$34:$E$130,4,TRUE),IF(AND('Project Information'!$C$15="Whole Building",'Project Information'!$L$11=0),'Project Information'!$O$11,IF(AND('Project Information'!$C$15="Whole Building",'Project Information'!$L$11&lt;&gt;'Project Information'!$O$11),'Project Information'!$L$11,0)))</f>
        <v>0</v>
      </c>
      <c r="H223" s="248"/>
      <c r="I223" s="218">
        <f>IFERROR(VLOOKUP(H223,'LED Products List'!$B$8:$G$57,2,FALSE),0)</f>
        <v>0</v>
      </c>
      <c r="J223" s="218">
        <f>IFERROR(VLOOKUP(H223,'LED Products List'!$B$8:$G$57,3,FALSE),0)</f>
        <v>0</v>
      </c>
      <c r="K223" s="218">
        <f>IFERROR(VLOOKUP(H223,'LED Products List'!$B$8:$G$57,4,FALSE),0)</f>
        <v>0</v>
      </c>
      <c r="L223" s="248"/>
      <c r="M223" s="249"/>
      <c r="N223" s="250">
        <f t="shared" si="29"/>
        <v>0</v>
      </c>
      <c r="O223" s="251">
        <f t="shared" si="30"/>
        <v>0</v>
      </c>
      <c r="P223" s="179">
        <f t="shared" si="31"/>
        <v>0</v>
      </c>
      <c r="Q223" s="179">
        <f t="shared" si="32"/>
        <v>0</v>
      </c>
      <c r="R223" s="179">
        <f t="shared" si="33"/>
        <v>0</v>
      </c>
      <c r="S223" s="331"/>
      <c r="T223" s="480">
        <f t="shared" si="34"/>
        <v>0</v>
      </c>
      <c r="U223" s="448">
        <f t="shared" si="27"/>
        <v>0</v>
      </c>
      <c r="V223" s="449">
        <f>IF($D$8="Space By Space",$F223*$E223,IF($D223="Atrium &gt;40 ft in height",($F223*$E223)+0.04,IF($B223&lt;&gt;0,$E$8*'Project Information'!$L$9,0)))</f>
        <v>0</v>
      </c>
      <c r="W223" s="453">
        <f t="shared" si="35"/>
        <v>0</v>
      </c>
      <c r="X223" s="453">
        <f>IF(OR(C223="Refrig",AND($R$1="RWH",C223="Refrig"),AND($R$1="RWH",C223="Yes")),$W223*(1+#REF!),IF($C223="Yes",$W223*(1+$P$5),W223))</f>
        <v>0</v>
      </c>
      <c r="Y223" s="452">
        <f>IF(OR(C223="Refrig",AND($R$1="RWH",C223="Refrig"),AND($R$1="RWH",C223="Yes")),$V223*(1+#REF!),IF($C223="Yes",$V223*(1+$P$6),V223*(1+0)))</f>
        <v>0</v>
      </c>
      <c r="Z223" s="452">
        <f>IF(OR(C223="Refrig",AND($R$1="RWH",C223="Refrig"),AND($R$1="RWH",C223="Yes")),$W223*#REF!,IF(C223="Yes",$W223*$P$7,W223*0))</f>
        <v>0</v>
      </c>
    </row>
    <row r="224" spans="1:26" ht="63" customHeight="1" thickBot="1">
      <c r="A224" s="242">
        <v>215</v>
      </c>
      <c r="B224" s="243"/>
      <c r="C224" s="247"/>
      <c r="D224" s="279"/>
      <c r="E224" s="250">
        <f t="shared" si="28"/>
        <v>0</v>
      </c>
      <c r="F224" s="278">
        <f t="array" ref="F224">IFERROR(INDEX(CodeLPD,MATCH($D$8&amp;$D224,CodeMethod&amp;SpaceType,0), MATCH('Project Information'!$F$15,Table1[[#Headers],[2020 ECCCNYS (der. IECC 2018)]:[IECC 2015]],0)),0)</f>
        <v>0</v>
      </c>
      <c r="G224" s="328">
        <f>IF(AND('Project Information'!$C$15="Space By Space",'Interior Space'!$B224&gt;0),VLOOKUP('Interior Space'!$D224,Code!$B$34:$E$130,4,TRUE),IF(AND('Project Information'!$C$15="Whole Building",'Project Information'!$L$11=0),'Project Information'!$O$11,IF(AND('Project Information'!$C$15="Whole Building",'Project Information'!$L$11&lt;&gt;'Project Information'!$O$11),'Project Information'!$L$11,0)))</f>
        <v>0</v>
      </c>
      <c r="H224" s="248"/>
      <c r="I224" s="218">
        <f>IFERROR(VLOOKUP(H224,'LED Products List'!$B$8:$G$57,2,FALSE),0)</f>
        <v>0</v>
      </c>
      <c r="J224" s="218">
        <f>IFERROR(VLOOKUP(H224,'LED Products List'!$B$8:$G$57,3,FALSE),0)</f>
        <v>0</v>
      </c>
      <c r="K224" s="218">
        <f>IFERROR(VLOOKUP(H224,'LED Products List'!$B$8:$G$57,4,FALSE),0)</f>
        <v>0</v>
      </c>
      <c r="L224" s="248"/>
      <c r="M224" s="249"/>
      <c r="N224" s="250">
        <f t="shared" si="29"/>
        <v>0</v>
      </c>
      <c r="O224" s="251">
        <f t="shared" si="30"/>
        <v>0</v>
      </c>
      <c r="P224" s="179">
        <f t="shared" si="31"/>
        <v>0</v>
      </c>
      <c r="Q224" s="179">
        <f t="shared" si="32"/>
        <v>0</v>
      </c>
      <c r="R224" s="179">
        <f t="shared" si="33"/>
        <v>0</v>
      </c>
      <c r="S224" s="331"/>
      <c r="T224" s="480">
        <f t="shared" si="34"/>
        <v>0</v>
      </c>
      <c r="U224" s="448">
        <f t="shared" si="27"/>
        <v>0</v>
      </c>
      <c r="V224" s="449">
        <f>IF($D$8="Space By Space",$F224*$E224,IF($D224="Atrium &gt;40 ft in height",($F224*$E224)+0.04,IF($B224&lt;&gt;0,$E$8*'Project Information'!$L$9,0)))</f>
        <v>0</v>
      </c>
      <c r="W224" s="453">
        <f t="shared" si="35"/>
        <v>0</v>
      </c>
      <c r="X224" s="453">
        <f>IF(OR(C224="Refrig",AND($R$1="RWH",C224="Refrig"),AND($R$1="RWH",C224="Yes")),$W224*(1+#REF!),IF($C224="Yes",$W224*(1+$P$5),W224))</f>
        <v>0</v>
      </c>
      <c r="Y224" s="452">
        <f>IF(OR(C224="Refrig",AND($R$1="RWH",C224="Refrig"),AND($R$1="RWH",C224="Yes")),$V224*(1+#REF!),IF($C224="Yes",$V224*(1+$P$6),V224*(1+0)))</f>
        <v>0</v>
      </c>
      <c r="Z224" s="452">
        <f>IF(OR(C224="Refrig",AND($R$1="RWH",C224="Refrig"),AND($R$1="RWH",C224="Yes")),$W224*#REF!,IF(C224="Yes",$W224*$P$7,W224*0))</f>
        <v>0</v>
      </c>
    </row>
    <row r="225" spans="1:26" ht="63" customHeight="1" thickBot="1">
      <c r="A225" s="242">
        <v>216</v>
      </c>
      <c r="B225" s="243"/>
      <c r="C225" s="247"/>
      <c r="D225" s="279"/>
      <c r="E225" s="250">
        <f t="shared" si="28"/>
        <v>0</v>
      </c>
      <c r="F225" s="278">
        <f t="array" ref="F225">IFERROR(INDEX(CodeLPD,MATCH($D$8&amp;$D225,CodeMethod&amp;SpaceType,0), MATCH('Project Information'!$F$15,Table1[[#Headers],[2020 ECCCNYS (der. IECC 2018)]:[IECC 2015]],0)),0)</f>
        <v>0</v>
      </c>
      <c r="G225" s="328">
        <f>IF(AND('Project Information'!$C$15="Space By Space",'Interior Space'!$B225&gt;0),VLOOKUP('Interior Space'!$D225,Code!$B$34:$E$130,4,TRUE),IF(AND('Project Information'!$C$15="Whole Building",'Project Information'!$L$11=0),'Project Information'!$O$11,IF(AND('Project Information'!$C$15="Whole Building",'Project Information'!$L$11&lt;&gt;'Project Information'!$O$11),'Project Information'!$L$11,0)))</f>
        <v>0</v>
      </c>
      <c r="H225" s="248"/>
      <c r="I225" s="218">
        <f>IFERROR(VLOOKUP(H225,'LED Products List'!$B$8:$G$57,2,FALSE),0)</f>
        <v>0</v>
      </c>
      <c r="J225" s="218">
        <f>IFERROR(VLOOKUP(H225,'LED Products List'!$B$8:$G$57,3,FALSE),0)</f>
        <v>0</v>
      </c>
      <c r="K225" s="218">
        <f>IFERROR(VLOOKUP(H225,'LED Products List'!$B$8:$G$57,4,FALSE),0)</f>
        <v>0</v>
      </c>
      <c r="L225" s="248"/>
      <c r="M225" s="249"/>
      <c r="N225" s="250">
        <f t="shared" si="29"/>
        <v>0</v>
      </c>
      <c r="O225" s="251">
        <f t="shared" si="30"/>
        <v>0</v>
      </c>
      <c r="P225" s="179">
        <f t="shared" si="31"/>
        <v>0</v>
      </c>
      <c r="Q225" s="179">
        <f t="shared" si="32"/>
        <v>0</v>
      </c>
      <c r="R225" s="179">
        <f t="shared" si="33"/>
        <v>0</v>
      </c>
      <c r="S225" s="331"/>
      <c r="T225" s="480">
        <f t="shared" si="34"/>
        <v>0</v>
      </c>
      <c r="U225" s="448">
        <f t="shared" si="27"/>
        <v>0</v>
      </c>
      <c r="V225" s="449">
        <f>IF($D$8="Space By Space",$F225*$E225,IF($D225="Atrium &gt;40 ft in height",($F225*$E225)+0.04,IF($B225&lt;&gt;0,$E$8*'Project Information'!$L$9,0)))</f>
        <v>0</v>
      </c>
      <c r="W225" s="453">
        <f t="shared" si="35"/>
        <v>0</v>
      </c>
      <c r="X225" s="453">
        <f>IF(OR(C225="Refrig",AND($R$1="RWH",C225="Refrig"),AND($R$1="RWH",C225="Yes")),$W225*(1+#REF!),IF($C225="Yes",$W225*(1+$P$5),W225))</f>
        <v>0</v>
      </c>
      <c r="Y225" s="452">
        <f>IF(OR(C225="Refrig",AND($R$1="RWH",C225="Refrig"),AND($R$1="RWH",C225="Yes")),$V225*(1+#REF!),IF($C225="Yes",$V225*(1+$P$6),V225*(1+0)))</f>
        <v>0</v>
      </c>
      <c r="Z225" s="452">
        <f>IF(OR(C225="Refrig",AND($R$1="RWH",C225="Refrig"),AND($R$1="RWH",C225="Yes")),$W225*#REF!,IF(C225="Yes",$W225*$P$7,W225*0))</f>
        <v>0</v>
      </c>
    </row>
    <row r="226" spans="1:26" ht="63" customHeight="1" thickBot="1">
      <c r="A226" s="242">
        <v>217</v>
      </c>
      <c r="B226" s="243"/>
      <c r="C226" s="247"/>
      <c r="D226" s="279"/>
      <c r="E226" s="250">
        <f t="shared" si="28"/>
        <v>0</v>
      </c>
      <c r="F226" s="278">
        <f t="array" ref="F226">IFERROR(INDEX(CodeLPD,MATCH($D$8&amp;$D226,CodeMethod&amp;SpaceType,0), MATCH('Project Information'!$F$15,Table1[[#Headers],[2020 ECCCNYS (der. IECC 2018)]:[IECC 2015]],0)),0)</f>
        <v>0</v>
      </c>
      <c r="G226" s="328">
        <f>IF(AND('Project Information'!$C$15="Space By Space",'Interior Space'!$B226&gt;0),VLOOKUP('Interior Space'!$D226,Code!$B$34:$E$130,4,TRUE),IF(AND('Project Information'!$C$15="Whole Building",'Project Information'!$L$11=0),'Project Information'!$O$11,IF(AND('Project Information'!$C$15="Whole Building",'Project Information'!$L$11&lt;&gt;'Project Information'!$O$11),'Project Information'!$L$11,0)))</f>
        <v>0</v>
      </c>
      <c r="H226" s="248"/>
      <c r="I226" s="218">
        <f>IFERROR(VLOOKUP(H226,'LED Products List'!$B$8:$G$57,2,FALSE),0)</f>
        <v>0</v>
      </c>
      <c r="J226" s="218">
        <f>IFERROR(VLOOKUP(H226,'LED Products List'!$B$8:$G$57,3,FALSE),0)</f>
        <v>0</v>
      </c>
      <c r="K226" s="218">
        <f>IFERROR(VLOOKUP(H226,'LED Products List'!$B$8:$G$57,4,FALSE),0)</f>
        <v>0</v>
      </c>
      <c r="L226" s="248"/>
      <c r="M226" s="249"/>
      <c r="N226" s="250">
        <f t="shared" si="29"/>
        <v>0</v>
      </c>
      <c r="O226" s="251">
        <f t="shared" si="30"/>
        <v>0</v>
      </c>
      <c r="P226" s="179">
        <f t="shared" si="31"/>
        <v>0</v>
      </c>
      <c r="Q226" s="179">
        <f t="shared" si="32"/>
        <v>0</v>
      </c>
      <c r="R226" s="179">
        <f t="shared" si="33"/>
        <v>0</v>
      </c>
      <c r="S226" s="331"/>
      <c r="T226" s="480">
        <f t="shared" si="34"/>
        <v>0</v>
      </c>
      <c r="U226" s="448">
        <f t="shared" si="27"/>
        <v>0</v>
      </c>
      <c r="V226" s="449">
        <f>IF($D$8="Space By Space",$F226*$E226,IF($D226="Atrium &gt;40 ft in height",($F226*$E226)+0.04,IF($B226&lt;&gt;0,$E$8*'Project Information'!$L$9,0)))</f>
        <v>0</v>
      </c>
      <c r="W226" s="453">
        <f t="shared" si="35"/>
        <v>0</v>
      </c>
      <c r="X226" s="453">
        <f>IF(OR(C226="Refrig",AND($R$1="RWH",C226="Refrig"),AND($R$1="RWH",C226="Yes")),$W226*(1+#REF!),IF($C226="Yes",$W226*(1+$P$5),W226))</f>
        <v>0</v>
      </c>
      <c r="Y226" s="452">
        <f>IF(OR(C226="Refrig",AND($R$1="RWH",C226="Refrig"),AND($R$1="RWH",C226="Yes")),$V226*(1+#REF!),IF($C226="Yes",$V226*(1+$P$6),V226*(1+0)))</f>
        <v>0</v>
      </c>
      <c r="Z226" s="452">
        <f>IF(OR(C226="Refrig",AND($R$1="RWH",C226="Refrig"),AND($R$1="RWH",C226="Yes")),$W226*#REF!,IF(C226="Yes",$W226*$P$7,W226*0))</f>
        <v>0</v>
      </c>
    </row>
    <row r="227" spans="1:26" ht="63" customHeight="1" thickBot="1">
      <c r="A227" s="242">
        <v>218</v>
      </c>
      <c r="B227" s="243"/>
      <c r="C227" s="247"/>
      <c r="D227" s="279"/>
      <c r="E227" s="250">
        <f t="shared" si="28"/>
        <v>0</v>
      </c>
      <c r="F227" s="278">
        <f t="array" ref="F227">IFERROR(INDEX(CodeLPD,MATCH($D$8&amp;$D227,CodeMethod&amp;SpaceType,0), MATCH('Project Information'!$F$15,Table1[[#Headers],[2020 ECCCNYS (der. IECC 2018)]:[IECC 2015]],0)),0)</f>
        <v>0</v>
      </c>
      <c r="G227" s="328">
        <f>IF(AND('Project Information'!$C$15="Space By Space",'Interior Space'!$B227&gt;0),VLOOKUP('Interior Space'!$D227,Code!$B$34:$E$130,4,TRUE),IF(AND('Project Information'!$C$15="Whole Building",'Project Information'!$L$11=0),'Project Information'!$O$11,IF(AND('Project Information'!$C$15="Whole Building",'Project Information'!$L$11&lt;&gt;'Project Information'!$O$11),'Project Information'!$L$11,0)))</f>
        <v>0</v>
      </c>
      <c r="H227" s="248"/>
      <c r="I227" s="218">
        <f>IFERROR(VLOOKUP(H227,'LED Products List'!$B$8:$G$57,2,FALSE),0)</f>
        <v>0</v>
      </c>
      <c r="J227" s="218">
        <f>IFERROR(VLOOKUP(H227,'LED Products List'!$B$8:$G$57,3,FALSE),0)</f>
        <v>0</v>
      </c>
      <c r="K227" s="218">
        <f>IFERROR(VLOOKUP(H227,'LED Products List'!$B$8:$G$57,4,FALSE),0)</f>
        <v>0</v>
      </c>
      <c r="L227" s="248"/>
      <c r="M227" s="249"/>
      <c r="N227" s="250">
        <f t="shared" si="29"/>
        <v>0</v>
      </c>
      <c r="O227" s="251">
        <f t="shared" si="30"/>
        <v>0</v>
      </c>
      <c r="P227" s="179">
        <f t="shared" si="31"/>
        <v>0</v>
      </c>
      <c r="Q227" s="179">
        <f t="shared" si="32"/>
        <v>0</v>
      </c>
      <c r="R227" s="179">
        <f t="shared" si="33"/>
        <v>0</v>
      </c>
      <c r="S227" s="331"/>
      <c r="T227" s="480">
        <f t="shared" si="34"/>
        <v>0</v>
      </c>
      <c r="U227" s="448">
        <f t="shared" si="27"/>
        <v>0</v>
      </c>
      <c r="V227" s="449">
        <f>IF($D$8="Space By Space",$F227*$E227,IF($D227="Atrium &gt;40 ft in height",($F227*$E227)+0.04,IF($B227&lt;&gt;0,$E$8*'Project Information'!$L$9,0)))</f>
        <v>0</v>
      </c>
      <c r="W227" s="453">
        <f t="shared" si="35"/>
        <v>0</v>
      </c>
      <c r="X227" s="453">
        <f>IF(OR(C227="Refrig",AND($R$1="RWH",C227="Refrig"),AND($R$1="RWH",C227="Yes")),$W227*(1+#REF!),IF($C227="Yes",$W227*(1+$P$5),W227))</f>
        <v>0</v>
      </c>
      <c r="Y227" s="452">
        <f>IF(OR(C227="Refrig",AND($R$1="RWH",C227="Refrig"),AND($R$1="RWH",C227="Yes")),$V227*(1+#REF!),IF($C227="Yes",$V227*(1+$P$6),V227*(1+0)))</f>
        <v>0</v>
      </c>
      <c r="Z227" s="452">
        <f>IF(OR(C227="Refrig",AND($R$1="RWH",C227="Refrig"),AND($R$1="RWH",C227="Yes")),$W227*#REF!,IF(C227="Yes",$W227*$P$7,W227*0))</f>
        <v>0</v>
      </c>
    </row>
    <row r="228" spans="1:26" ht="63" customHeight="1" thickBot="1">
      <c r="A228" s="242">
        <v>219</v>
      </c>
      <c r="B228" s="243"/>
      <c r="C228" s="247"/>
      <c r="D228" s="279"/>
      <c r="E228" s="250">
        <f t="shared" si="28"/>
        <v>0</v>
      </c>
      <c r="F228" s="278">
        <f t="array" ref="F228">IFERROR(INDEX(CodeLPD,MATCH($D$8&amp;$D228,CodeMethod&amp;SpaceType,0), MATCH('Project Information'!$F$15,Table1[[#Headers],[2020 ECCCNYS (der. IECC 2018)]:[IECC 2015]],0)),0)</f>
        <v>0</v>
      </c>
      <c r="G228" s="328">
        <f>IF(AND('Project Information'!$C$15="Space By Space",'Interior Space'!$B228&gt;0),VLOOKUP('Interior Space'!$D228,Code!$B$34:$E$130,4,TRUE),IF(AND('Project Information'!$C$15="Whole Building",'Project Information'!$L$11=0),'Project Information'!$O$11,IF(AND('Project Information'!$C$15="Whole Building",'Project Information'!$L$11&lt;&gt;'Project Information'!$O$11),'Project Information'!$L$11,0)))</f>
        <v>0</v>
      </c>
      <c r="H228" s="248"/>
      <c r="I228" s="218">
        <f>IFERROR(VLOOKUP(H228,'LED Products List'!$B$8:$G$57,2,FALSE),0)</f>
        <v>0</v>
      </c>
      <c r="J228" s="218">
        <f>IFERROR(VLOOKUP(H228,'LED Products List'!$B$8:$G$57,3,FALSE),0)</f>
        <v>0</v>
      </c>
      <c r="K228" s="218">
        <f>IFERROR(VLOOKUP(H228,'LED Products List'!$B$8:$G$57,4,FALSE),0)</f>
        <v>0</v>
      </c>
      <c r="L228" s="248"/>
      <c r="M228" s="249"/>
      <c r="N228" s="250">
        <f t="shared" si="29"/>
        <v>0</v>
      </c>
      <c r="O228" s="251">
        <f t="shared" si="30"/>
        <v>0</v>
      </c>
      <c r="P228" s="179">
        <f t="shared" si="31"/>
        <v>0</v>
      </c>
      <c r="Q228" s="179">
        <f t="shared" si="32"/>
        <v>0</v>
      </c>
      <c r="R228" s="179">
        <f t="shared" si="33"/>
        <v>0</v>
      </c>
      <c r="S228" s="331"/>
      <c r="T228" s="480">
        <f t="shared" si="34"/>
        <v>0</v>
      </c>
      <c r="U228" s="448">
        <f t="shared" si="27"/>
        <v>0</v>
      </c>
      <c r="V228" s="449">
        <f>IF($D$8="Space By Space",$F228*$E228,IF($D228="Atrium &gt;40 ft in height",($F228*$E228)+0.04,IF($B228&lt;&gt;0,$E$8*'Project Information'!$L$9,0)))</f>
        <v>0</v>
      </c>
      <c r="W228" s="453">
        <f t="shared" si="35"/>
        <v>0</v>
      </c>
      <c r="X228" s="453">
        <f>IF(OR(C228="Refrig",AND($R$1="RWH",C228="Refrig"),AND($R$1="RWH",C228="Yes")),$W228*(1+#REF!),IF($C228="Yes",$W228*(1+$P$5),W228))</f>
        <v>0</v>
      </c>
      <c r="Y228" s="452">
        <f>IF(OR(C228="Refrig",AND($R$1="RWH",C228="Refrig"),AND($R$1="RWH",C228="Yes")),$V228*(1+#REF!),IF($C228="Yes",$V228*(1+$P$6),V228*(1+0)))</f>
        <v>0</v>
      </c>
      <c r="Z228" s="452">
        <f>IF(OR(C228="Refrig",AND($R$1="RWH",C228="Refrig"),AND($R$1="RWH",C228="Yes")),$W228*#REF!,IF(C228="Yes",$W228*$P$7,W228*0))</f>
        <v>0</v>
      </c>
    </row>
    <row r="229" spans="1:26" ht="63" customHeight="1" thickBot="1">
      <c r="A229" s="242">
        <v>220</v>
      </c>
      <c r="B229" s="243"/>
      <c r="C229" s="247"/>
      <c r="D229" s="279"/>
      <c r="E229" s="250">
        <f t="shared" si="28"/>
        <v>0</v>
      </c>
      <c r="F229" s="278">
        <f t="array" ref="F229">IFERROR(INDEX(CodeLPD,MATCH($D$8&amp;$D229,CodeMethod&amp;SpaceType,0), MATCH('Project Information'!$F$15,Table1[[#Headers],[2020 ECCCNYS (der. IECC 2018)]:[IECC 2015]],0)),0)</f>
        <v>0</v>
      </c>
      <c r="G229" s="328">
        <f>IF(AND('Project Information'!$C$15="Space By Space",'Interior Space'!$B229&gt;0),VLOOKUP('Interior Space'!$D229,Code!$B$34:$E$130,4,TRUE),IF(AND('Project Information'!$C$15="Whole Building",'Project Information'!$L$11=0),'Project Information'!$O$11,IF(AND('Project Information'!$C$15="Whole Building",'Project Information'!$L$11&lt;&gt;'Project Information'!$O$11),'Project Information'!$L$11,0)))</f>
        <v>0</v>
      </c>
      <c r="H229" s="248"/>
      <c r="I229" s="218">
        <f>IFERROR(VLOOKUP(H229,'LED Products List'!$B$8:$G$57,2,FALSE),0)</f>
        <v>0</v>
      </c>
      <c r="J229" s="218">
        <f>IFERROR(VLOOKUP(H229,'LED Products List'!$B$8:$G$57,3,FALSE),0)</f>
        <v>0</v>
      </c>
      <c r="K229" s="218">
        <f>IFERROR(VLOOKUP(H229,'LED Products List'!$B$8:$G$57,4,FALSE),0)</f>
        <v>0</v>
      </c>
      <c r="L229" s="248"/>
      <c r="M229" s="249"/>
      <c r="N229" s="250">
        <f t="shared" si="29"/>
        <v>0</v>
      </c>
      <c r="O229" s="251">
        <f t="shared" si="30"/>
        <v>0</v>
      </c>
      <c r="P229" s="179">
        <f t="shared" si="31"/>
        <v>0</v>
      </c>
      <c r="Q229" s="179">
        <f t="shared" si="32"/>
        <v>0</v>
      </c>
      <c r="R229" s="179">
        <f t="shared" si="33"/>
        <v>0</v>
      </c>
      <c r="S229" s="331"/>
      <c r="T229" s="480">
        <f t="shared" si="34"/>
        <v>0</v>
      </c>
      <c r="U229" s="448">
        <f t="shared" si="27"/>
        <v>0</v>
      </c>
      <c r="V229" s="449">
        <f>IF($D$8="Space By Space",$F229*$E229,IF($D229="Atrium &gt;40 ft in height",($F229*$E229)+0.04,IF($B229&lt;&gt;0,$E$8*'Project Information'!$L$9,0)))</f>
        <v>0</v>
      </c>
      <c r="W229" s="453">
        <f t="shared" si="35"/>
        <v>0</v>
      </c>
      <c r="X229" s="453">
        <f>IF(OR(C229="Refrig",AND($R$1="RWH",C229="Refrig"),AND($R$1="RWH",C229="Yes")),$W229*(1+#REF!),IF($C229="Yes",$W229*(1+$P$5),W229))</f>
        <v>0</v>
      </c>
      <c r="Y229" s="452">
        <f>IF(OR(C229="Refrig",AND($R$1="RWH",C229="Refrig"),AND($R$1="RWH",C229="Yes")),$V229*(1+#REF!),IF($C229="Yes",$V229*(1+$P$6),V229*(1+0)))</f>
        <v>0</v>
      </c>
      <c r="Z229" s="452">
        <f>IF(OR(C229="Refrig",AND($R$1="RWH",C229="Refrig"),AND($R$1="RWH",C229="Yes")),$W229*#REF!,IF(C229="Yes",$W229*$P$7,W229*0))</f>
        <v>0</v>
      </c>
    </row>
    <row r="230" spans="1:26" ht="63" customHeight="1" thickBot="1">
      <c r="A230" s="242">
        <v>221</v>
      </c>
      <c r="B230" s="243"/>
      <c r="C230" s="247"/>
      <c r="D230" s="279"/>
      <c r="E230" s="250">
        <f t="shared" si="28"/>
        <v>0</v>
      </c>
      <c r="F230" s="278">
        <f t="array" ref="F230">IFERROR(INDEX(CodeLPD,MATCH($D$8&amp;$D230,CodeMethod&amp;SpaceType,0), MATCH('Project Information'!$F$15,Table1[[#Headers],[2020 ECCCNYS (der. IECC 2018)]:[IECC 2015]],0)),0)</f>
        <v>0</v>
      </c>
      <c r="G230" s="328">
        <f>IF(AND('Project Information'!$C$15="Space By Space",'Interior Space'!$B230&gt;0),VLOOKUP('Interior Space'!$D230,Code!$B$34:$E$130,4,TRUE),IF(AND('Project Information'!$C$15="Whole Building",'Project Information'!$L$11=0),'Project Information'!$O$11,IF(AND('Project Information'!$C$15="Whole Building",'Project Information'!$L$11&lt;&gt;'Project Information'!$O$11),'Project Information'!$L$11,0)))</f>
        <v>0</v>
      </c>
      <c r="H230" s="248"/>
      <c r="I230" s="218">
        <f>IFERROR(VLOOKUP(H230,'LED Products List'!$B$8:$G$57,2,FALSE),0)</f>
        <v>0</v>
      </c>
      <c r="J230" s="218">
        <f>IFERROR(VLOOKUP(H230,'LED Products List'!$B$8:$G$57,3,FALSE),0)</f>
        <v>0</v>
      </c>
      <c r="K230" s="218">
        <f>IFERROR(VLOOKUP(H230,'LED Products List'!$B$8:$G$57,4,FALSE),0)</f>
        <v>0</v>
      </c>
      <c r="L230" s="248"/>
      <c r="M230" s="249"/>
      <c r="N230" s="250">
        <f t="shared" si="29"/>
        <v>0</v>
      </c>
      <c r="O230" s="251">
        <f t="shared" si="30"/>
        <v>0</v>
      </c>
      <c r="P230" s="179">
        <f t="shared" si="31"/>
        <v>0</v>
      </c>
      <c r="Q230" s="179">
        <f t="shared" si="32"/>
        <v>0</v>
      </c>
      <c r="R230" s="179">
        <f t="shared" si="33"/>
        <v>0</v>
      </c>
      <c r="S230" s="331"/>
      <c r="T230" s="480">
        <f t="shared" si="34"/>
        <v>0</v>
      </c>
      <c r="U230" s="448">
        <f t="shared" si="27"/>
        <v>0</v>
      </c>
      <c r="V230" s="449">
        <f>IF($D$8="Space By Space",$F230*$E230,IF($D230="Atrium &gt;40 ft in height",($F230*$E230)+0.04,IF($B230&lt;&gt;0,$E$8*'Project Information'!$L$9,0)))</f>
        <v>0</v>
      </c>
      <c r="W230" s="453">
        <f t="shared" si="35"/>
        <v>0</v>
      </c>
      <c r="X230" s="453">
        <f>IF(OR(C230="Refrig",AND($R$1="RWH",C230="Refrig"),AND($R$1="RWH",C230="Yes")),$W230*(1+#REF!),IF($C230="Yes",$W230*(1+$P$5),W230))</f>
        <v>0</v>
      </c>
      <c r="Y230" s="452">
        <f>IF(OR(C230="Refrig",AND($R$1="RWH",C230="Refrig"),AND($R$1="RWH",C230="Yes")),$V230*(1+#REF!),IF($C230="Yes",$V230*(1+$P$6),V230*(1+0)))</f>
        <v>0</v>
      </c>
      <c r="Z230" s="452">
        <f>IF(OR(C230="Refrig",AND($R$1="RWH",C230="Refrig"),AND($R$1="RWH",C230="Yes")),$W230*#REF!,IF(C230="Yes",$W230*$P$7,W230*0))</f>
        <v>0</v>
      </c>
    </row>
    <row r="231" spans="1:26" ht="63" customHeight="1" thickBot="1">
      <c r="A231" s="242">
        <v>222</v>
      </c>
      <c r="B231" s="243"/>
      <c r="C231" s="247"/>
      <c r="D231" s="279"/>
      <c r="E231" s="250">
        <f t="shared" si="28"/>
        <v>0</v>
      </c>
      <c r="F231" s="278">
        <f t="array" ref="F231">IFERROR(INDEX(CodeLPD,MATCH($D$8&amp;$D231,CodeMethod&amp;SpaceType,0), MATCH('Project Information'!$F$15,Table1[[#Headers],[2020 ECCCNYS (der. IECC 2018)]:[IECC 2015]],0)),0)</f>
        <v>0</v>
      </c>
      <c r="G231" s="328">
        <f>IF(AND('Project Information'!$C$15="Space By Space",'Interior Space'!$B231&gt;0),VLOOKUP('Interior Space'!$D231,Code!$B$34:$E$130,4,TRUE),IF(AND('Project Information'!$C$15="Whole Building",'Project Information'!$L$11=0),'Project Information'!$O$11,IF(AND('Project Information'!$C$15="Whole Building",'Project Information'!$L$11&lt;&gt;'Project Information'!$O$11),'Project Information'!$L$11,0)))</f>
        <v>0</v>
      </c>
      <c r="H231" s="248"/>
      <c r="I231" s="218">
        <f>IFERROR(VLOOKUP(H231,'LED Products List'!$B$8:$G$57,2,FALSE),0)</f>
        <v>0</v>
      </c>
      <c r="J231" s="218">
        <f>IFERROR(VLOOKUP(H231,'LED Products List'!$B$8:$G$57,3,FALSE),0)</f>
        <v>0</v>
      </c>
      <c r="K231" s="218">
        <f>IFERROR(VLOOKUP(H231,'LED Products List'!$B$8:$G$57,4,FALSE),0)</f>
        <v>0</v>
      </c>
      <c r="L231" s="248"/>
      <c r="M231" s="249"/>
      <c r="N231" s="250">
        <f t="shared" si="29"/>
        <v>0</v>
      </c>
      <c r="O231" s="251">
        <f t="shared" si="30"/>
        <v>0</v>
      </c>
      <c r="P231" s="179">
        <f t="shared" si="31"/>
        <v>0</v>
      </c>
      <c r="Q231" s="179">
        <f t="shared" si="32"/>
        <v>0</v>
      </c>
      <c r="R231" s="179">
        <f t="shared" si="33"/>
        <v>0</v>
      </c>
      <c r="S231" s="331"/>
      <c r="T231" s="480">
        <f t="shared" si="34"/>
        <v>0</v>
      </c>
      <c r="U231" s="448">
        <f t="shared" si="27"/>
        <v>0</v>
      </c>
      <c r="V231" s="449">
        <f>IF($D$8="Space By Space",$F231*$E231,IF($D231="Atrium &gt;40 ft in height",($F231*$E231)+0.04,IF($B231&lt;&gt;0,$E$8*'Project Information'!$L$9,0)))</f>
        <v>0</v>
      </c>
      <c r="W231" s="453">
        <f t="shared" si="35"/>
        <v>0</v>
      </c>
      <c r="X231" s="453">
        <f>IF(OR(C231="Refrig",AND($R$1="RWH",C231="Refrig"),AND($R$1="RWH",C231="Yes")),$W231*(1+#REF!),IF($C231="Yes",$W231*(1+$P$5),W231))</f>
        <v>0</v>
      </c>
      <c r="Y231" s="452">
        <f>IF(OR(C231="Refrig",AND($R$1="RWH",C231="Refrig"),AND($R$1="RWH",C231="Yes")),$V231*(1+#REF!),IF($C231="Yes",$V231*(1+$P$6),V231*(1+0)))</f>
        <v>0</v>
      </c>
      <c r="Z231" s="452">
        <f>IF(OR(C231="Refrig",AND($R$1="RWH",C231="Refrig"),AND($R$1="RWH",C231="Yes")),$W231*#REF!,IF(C231="Yes",$W231*$P$7,W231*0))</f>
        <v>0</v>
      </c>
    </row>
    <row r="232" spans="1:26" ht="63" customHeight="1" thickBot="1">
      <c r="A232" s="242">
        <v>223</v>
      </c>
      <c r="B232" s="243"/>
      <c r="C232" s="247"/>
      <c r="D232" s="279"/>
      <c r="E232" s="250">
        <f t="shared" si="28"/>
        <v>0</v>
      </c>
      <c r="F232" s="278">
        <f t="array" ref="F232">IFERROR(INDEX(CodeLPD,MATCH($D$8&amp;$D232,CodeMethod&amp;SpaceType,0), MATCH('Project Information'!$F$15,Table1[[#Headers],[2020 ECCCNYS (der. IECC 2018)]:[IECC 2015]],0)),0)</f>
        <v>0</v>
      </c>
      <c r="G232" s="328">
        <f>IF(AND('Project Information'!$C$15="Space By Space",'Interior Space'!$B232&gt;0),VLOOKUP('Interior Space'!$D232,Code!$B$34:$E$130,4,TRUE),IF(AND('Project Information'!$C$15="Whole Building",'Project Information'!$L$11=0),'Project Information'!$O$11,IF(AND('Project Information'!$C$15="Whole Building",'Project Information'!$L$11&lt;&gt;'Project Information'!$O$11),'Project Information'!$L$11,0)))</f>
        <v>0</v>
      </c>
      <c r="H232" s="248"/>
      <c r="I232" s="218">
        <f>IFERROR(VLOOKUP(H232,'LED Products List'!$B$8:$G$57,2,FALSE),0)</f>
        <v>0</v>
      </c>
      <c r="J232" s="218">
        <f>IFERROR(VLOOKUP(H232,'LED Products List'!$B$8:$G$57,3,FALSE),0)</f>
        <v>0</v>
      </c>
      <c r="K232" s="218">
        <f>IFERROR(VLOOKUP(H232,'LED Products List'!$B$8:$G$57,4,FALSE),0)</f>
        <v>0</v>
      </c>
      <c r="L232" s="248"/>
      <c r="M232" s="249"/>
      <c r="N232" s="250">
        <f t="shared" si="29"/>
        <v>0</v>
      </c>
      <c r="O232" s="251">
        <f t="shared" si="30"/>
        <v>0</v>
      </c>
      <c r="P232" s="179">
        <f t="shared" si="31"/>
        <v>0</v>
      </c>
      <c r="Q232" s="179">
        <f t="shared" si="32"/>
        <v>0</v>
      </c>
      <c r="R232" s="179">
        <f t="shared" si="33"/>
        <v>0</v>
      </c>
      <c r="S232" s="331"/>
      <c r="T232" s="480">
        <f t="shared" si="34"/>
        <v>0</v>
      </c>
      <c r="U232" s="448">
        <f t="shared" si="27"/>
        <v>0</v>
      </c>
      <c r="V232" s="449">
        <f>IF($D$8="Space By Space",$F232*$E232,IF($D232="Atrium &gt;40 ft in height",($F232*$E232)+0.04,IF($B232&lt;&gt;0,$E$8*'Project Information'!$L$9,0)))</f>
        <v>0</v>
      </c>
      <c r="W232" s="453">
        <f t="shared" si="35"/>
        <v>0</v>
      </c>
      <c r="X232" s="453">
        <f>IF(OR(C232="Refrig",AND($R$1="RWH",C232="Refrig"),AND($R$1="RWH",C232="Yes")),$W232*(1+#REF!),IF($C232="Yes",$W232*(1+$P$5),W232))</f>
        <v>0</v>
      </c>
      <c r="Y232" s="452">
        <f>IF(OR(C232="Refrig",AND($R$1="RWH",C232="Refrig"),AND($R$1="RWH",C232="Yes")),$V232*(1+#REF!),IF($C232="Yes",$V232*(1+$P$6),V232*(1+0)))</f>
        <v>0</v>
      </c>
      <c r="Z232" s="452">
        <f>IF(OR(C232="Refrig",AND($R$1="RWH",C232="Refrig"),AND($R$1="RWH",C232="Yes")),$W232*#REF!,IF(C232="Yes",$W232*$P$7,W232*0))</f>
        <v>0</v>
      </c>
    </row>
    <row r="233" spans="1:26" ht="63" customHeight="1" thickBot="1">
      <c r="A233" s="242">
        <v>224</v>
      </c>
      <c r="B233" s="243"/>
      <c r="C233" s="247"/>
      <c r="D233" s="279"/>
      <c r="E233" s="250">
        <f t="shared" si="28"/>
        <v>0</v>
      </c>
      <c r="F233" s="278">
        <f t="array" ref="F233">IFERROR(INDEX(CodeLPD,MATCH($D$8&amp;$D233,CodeMethod&amp;SpaceType,0), MATCH('Project Information'!$F$15,Table1[[#Headers],[2020 ECCCNYS (der. IECC 2018)]:[IECC 2015]],0)),0)</f>
        <v>0</v>
      </c>
      <c r="G233" s="328">
        <f>IF(AND('Project Information'!$C$15="Space By Space",'Interior Space'!$B233&gt;0),VLOOKUP('Interior Space'!$D233,Code!$B$34:$E$130,4,TRUE),IF(AND('Project Information'!$C$15="Whole Building",'Project Information'!$L$11=0),'Project Information'!$O$11,IF(AND('Project Information'!$C$15="Whole Building",'Project Information'!$L$11&lt;&gt;'Project Information'!$O$11),'Project Information'!$L$11,0)))</f>
        <v>0</v>
      </c>
      <c r="H233" s="248"/>
      <c r="I233" s="218">
        <f>IFERROR(VLOOKUP(H233,'LED Products List'!$B$8:$G$57,2,FALSE),0)</f>
        <v>0</v>
      </c>
      <c r="J233" s="218">
        <f>IFERROR(VLOOKUP(H233,'LED Products List'!$B$8:$G$57,3,FALSE),0)</f>
        <v>0</v>
      </c>
      <c r="K233" s="218">
        <f>IFERROR(VLOOKUP(H233,'LED Products List'!$B$8:$G$57,4,FALSE),0)</f>
        <v>0</v>
      </c>
      <c r="L233" s="248"/>
      <c r="M233" s="249"/>
      <c r="N233" s="250">
        <f t="shared" si="29"/>
        <v>0</v>
      </c>
      <c r="O233" s="251">
        <f t="shared" si="30"/>
        <v>0</v>
      </c>
      <c r="P233" s="179">
        <f t="shared" si="31"/>
        <v>0</v>
      </c>
      <c r="Q233" s="179">
        <f t="shared" si="32"/>
        <v>0</v>
      </c>
      <c r="R233" s="179">
        <f t="shared" si="33"/>
        <v>0</v>
      </c>
      <c r="S233" s="331"/>
      <c r="T233" s="480">
        <f t="shared" si="34"/>
        <v>0</v>
      </c>
      <c r="U233" s="448">
        <f t="shared" si="27"/>
        <v>0</v>
      </c>
      <c r="V233" s="449">
        <f>IF($D$8="Space By Space",$F233*$E233,IF($D233="Atrium &gt;40 ft in height",($F233*$E233)+0.04,IF($B233&lt;&gt;0,$E$8*'Project Information'!$L$9,0)))</f>
        <v>0</v>
      </c>
      <c r="W233" s="453">
        <f t="shared" si="35"/>
        <v>0</v>
      </c>
      <c r="X233" s="453">
        <f>IF(OR(C233="Refrig",AND($R$1="RWH",C233="Refrig"),AND($R$1="RWH",C233="Yes")),$W233*(1+#REF!),IF($C233="Yes",$W233*(1+$P$5),W233))</f>
        <v>0</v>
      </c>
      <c r="Y233" s="452">
        <f>IF(OR(C233="Refrig",AND($R$1="RWH",C233="Refrig"),AND($R$1="RWH",C233="Yes")),$V233*(1+#REF!),IF($C233="Yes",$V233*(1+$P$6),V233*(1+0)))</f>
        <v>0</v>
      </c>
      <c r="Z233" s="452">
        <f>IF(OR(C233="Refrig",AND($R$1="RWH",C233="Refrig"),AND($R$1="RWH",C233="Yes")),$W233*#REF!,IF(C233="Yes",$W233*$P$7,W233*0))</f>
        <v>0</v>
      </c>
    </row>
    <row r="234" spans="1:26" ht="63" customHeight="1" thickBot="1">
      <c r="A234" s="242">
        <v>225</v>
      </c>
      <c r="B234" s="243"/>
      <c r="C234" s="247"/>
      <c r="D234" s="279"/>
      <c r="E234" s="250">
        <f t="shared" si="28"/>
        <v>0</v>
      </c>
      <c r="F234" s="278">
        <f t="array" ref="F234">IFERROR(INDEX(CodeLPD,MATCH($D$8&amp;$D234,CodeMethod&amp;SpaceType,0), MATCH('Project Information'!$F$15,Table1[[#Headers],[2020 ECCCNYS (der. IECC 2018)]:[IECC 2015]],0)),0)</f>
        <v>0</v>
      </c>
      <c r="G234" s="328">
        <f>IF(AND('Project Information'!$C$15="Space By Space",'Interior Space'!$B234&gt;0),VLOOKUP('Interior Space'!$D234,Code!$B$34:$E$130,4,TRUE),IF(AND('Project Information'!$C$15="Whole Building",'Project Information'!$L$11=0),'Project Information'!$O$11,IF(AND('Project Information'!$C$15="Whole Building",'Project Information'!$L$11&lt;&gt;'Project Information'!$O$11),'Project Information'!$L$11,0)))</f>
        <v>0</v>
      </c>
      <c r="H234" s="248"/>
      <c r="I234" s="218">
        <f>IFERROR(VLOOKUP(H234,'LED Products List'!$B$8:$G$57,2,FALSE),0)</f>
        <v>0</v>
      </c>
      <c r="J234" s="218">
        <f>IFERROR(VLOOKUP(H234,'LED Products List'!$B$8:$G$57,3,FALSE),0)</f>
        <v>0</v>
      </c>
      <c r="K234" s="218">
        <f>IFERROR(VLOOKUP(H234,'LED Products List'!$B$8:$G$57,4,FALSE),0)</f>
        <v>0</v>
      </c>
      <c r="L234" s="248"/>
      <c r="M234" s="249"/>
      <c r="N234" s="250">
        <f t="shared" si="29"/>
        <v>0</v>
      </c>
      <c r="O234" s="251">
        <f t="shared" si="30"/>
        <v>0</v>
      </c>
      <c r="P234" s="179">
        <f t="shared" si="31"/>
        <v>0</v>
      </c>
      <c r="Q234" s="179">
        <f t="shared" si="32"/>
        <v>0</v>
      </c>
      <c r="R234" s="179">
        <f t="shared" si="33"/>
        <v>0</v>
      </c>
      <c r="S234" s="331"/>
      <c r="T234" s="480">
        <f t="shared" si="34"/>
        <v>0</v>
      </c>
      <c r="U234" s="448">
        <f t="shared" si="27"/>
        <v>0</v>
      </c>
      <c r="V234" s="449">
        <f>IF($D$8="Space By Space",$F234*$E234,IF($D234="Atrium &gt;40 ft in height",($F234*$E234)+0.04,IF($B234&lt;&gt;0,$E$8*'Project Information'!$L$9,0)))</f>
        <v>0</v>
      </c>
      <c r="W234" s="453">
        <f t="shared" si="35"/>
        <v>0</v>
      </c>
      <c r="X234" s="453">
        <f>IF(OR(C234="Refrig",AND($R$1="RWH",C234="Refrig"),AND($R$1="RWH",C234="Yes")),$W234*(1+#REF!),IF($C234="Yes",$W234*(1+$P$5),W234))</f>
        <v>0</v>
      </c>
      <c r="Y234" s="452">
        <f>IF(OR(C234="Refrig",AND($R$1="RWH",C234="Refrig"),AND($R$1="RWH",C234="Yes")),$V234*(1+#REF!),IF($C234="Yes",$V234*(1+$P$6),V234*(1+0)))</f>
        <v>0</v>
      </c>
      <c r="Z234" s="452">
        <f>IF(OR(C234="Refrig",AND($R$1="RWH",C234="Refrig"),AND($R$1="RWH",C234="Yes")),$W234*#REF!,IF(C234="Yes",$W234*$P$7,W234*0))</f>
        <v>0</v>
      </c>
    </row>
    <row r="235" spans="1:26" ht="63" customHeight="1" thickBot="1">
      <c r="A235" s="242">
        <v>226</v>
      </c>
      <c r="B235" s="243"/>
      <c r="C235" s="247"/>
      <c r="D235" s="279"/>
      <c r="E235" s="250">
        <f t="shared" si="28"/>
        <v>0</v>
      </c>
      <c r="F235" s="278">
        <f t="array" ref="F235">IFERROR(INDEX(CodeLPD,MATCH($D$8&amp;$D235,CodeMethod&amp;SpaceType,0), MATCH('Project Information'!$F$15,Table1[[#Headers],[2020 ECCCNYS (der. IECC 2018)]:[IECC 2015]],0)),0)</f>
        <v>0</v>
      </c>
      <c r="G235" s="328">
        <f>IF(AND('Project Information'!$C$15="Space By Space",'Interior Space'!$B235&gt;0),VLOOKUP('Interior Space'!$D235,Code!$B$34:$E$130,4,TRUE),IF(AND('Project Information'!$C$15="Whole Building",'Project Information'!$L$11=0),'Project Information'!$O$11,IF(AND('Project Information'!$C$15="Whole Building",'Project Information'!$L$11&lt;&gt;'Project Information'!$O$11),'Project Information'!$L$11,0)))</f>
        <v>0</v>
      </c>
      <c r="H235" s="248"/>
      <c r="I235" s="218">
        <f>IFERROR(VLOOKUP(H235,'LED Products List'!$B$8:$G$57,2,FALSE),0)</f>
        <v>0</v>
      </c>
      <c r="J235" s="218">
        <f>IFERROR(VLOOKUP(H235,'LED Products List'!$B$8:$G$57,3,FALSE),0)</f>
        <v>0</v>
      </c>
      <c r="K235" s="218">
        <f>IFERROR(VLOOKUP(H235,'LED Products List'!$B$8:$G$57,4,FALSE),0)</f>
        <v>0</v>
      </c>
      <c r="L235" s="248"/>
      <c r="M235" s="249"/>
      <c r="N235" s="250">
        <f t="shared" si="29"/>
        <v>0</v>
      </c>
      <c r="O235" s="251">
        <f t="shared" si="30"/>
        <v>0</v>
      </c>
      <c r="P235" s="179">
        <f t="shared" si="31"/>
        <v>0</v>
      </c>
      <c r="Q235" s="179">
        <f t="shared" si="32"/>
        <v>0</v>
      </c>
      <c r="R235" s="179">
        <f t="shared" si="33"/>
        <v>0</v>
      </c>
      <c r="S235" s="331"/>
      <c r="T235" s="480">
        <f t="shared" si="34"/>
        <v>0</v>
      </c>
      <c r="U235" s="448">
        <f t="shared" si="27"/>
        <v>0</v>
      </c>
      <c r="V235" s="449">
        <f>IF($D$8="Space By Space",$F235*$E235,IF($D235="Atrium &gt;40 ft in height",($F235*$E235)+0.04,IF($B235&lt;&gt;0,$E$8*'Project Information'!$L$9,0)))</f>
        <v>0</v>
      </c>
      <c r="W235" s="453">
        <f t="shared" si="35"/>
        <v>0</v>
      </c>
      <c r="X235" s="453">
        <f>IF(OR(C235="Refrig",AND($R$1="RWH",C235="Refrig"),AND($R$1="RWH",C235="Yes")),$W235*(1+#REF!),IF($C235="Yes",$W235*(1+$P$5),W235))</f>
        <v>0</v>
      </c>
      <c r="Y235" s="452">
        <f>IF(OR(C235="Refrig",AND($R$1="RWH",C235="Refrig"),AND($R$1="RWH",C235="Yes")),$V235*(1+#REF!),IF($C235="Yes",$V235*(1+$P$6),V235*(1+0)))</f>
        <v>0</v>
      </c>
      <c r="Z235" s="452">
        <f>IF(OR(C235="Refrig",AND($R$1="RWH",C235="Refrig"),AND($R$1="RWH",C235="Yes")),$W235*#REF!,IF(C235="Yes",$W235*$P$7,W235*0))</f>
        <v>0</v>
      </c>
    </row>
    <row r="236" spans="1:26" ht="63" customHeight="1" thickBot="1">
      <c r="A236" s="242">
        <v>227</v>
      </c>
      <c r="B236" s="243"/>
      <c r="C236" s="247"/>
      <c r="D236" s="279"/>
      <c r="E236" s="250">
        <f t="shared" si="28"/>
        <v>0</v>
      </c>
      <c r="F236" s="278">
        <f t="array" ref="F236">IFERROR(INDEX(CodeLPD,MATCH($D$8&amp;$D236,CodeMethod&amp;SpaceType,0), MATCH('Project Information'!$F$15,Table1[[#Headers],[2020 ECCCNYS (der. IECC 2018)]:[IECC 2015]],0)),0)</f>
        <v>0</v>
      </c>
      <c r="G236" s="328">
        <f>IF(AND('Project Information'!$C$15="Space By Space",'Interior Space'!$B236&gt;0),VLOOKUP('Interior Space'!$D236,Code!$B$34:$E$130,4,TRUE),IF(AND('Project Information'!$C$15="Whole Building",'Project Information'!$L$11=0),'Project Information'!$O$11,IF(AND('Project Information'!$C$15="Whole Building",'Project Information'!$L$11&lt;&gt;'Project Information'!$O$11),'Project Information'!$L$11,0)))</f>
        <v>0</v>
      </c>
      <c r="H236" s="248"/>
      <c r="I236" s="218">
        <f>IFERROR(VLOOKUP(H236,'LED Products List'!$B$8:$G$57,2,FALSE),0)</f>
        <v>0</v>
      </c>
      <c r="J236" s="218">
        <f>IFERROR(VLOOKUP(H236,'LED Products List'!$B$8:$G$57,3,FALSE),0)</f>
        <v>0</v>
      </c>
      <c r="K236" s="218">
        <f>IFERROR(VLOOKUP(H236,'LED Products List'!$B$8:$G$57,4,FALSE),0)</f>
        <v>0</v>
      </c>
      <c r="L236" s="248"/>
      <c r="M236" s="249"/>
      <c r="N236" s="250">
        <f t="shared" si="29"/>
        <v>0</v>
      </c>
      <c r="O236" s="251">
        <f t="shared" si="30"/>
        <v>0</v>
      </c>
      <c r="P236" s="179">
        <f t="shared" si="31"/>
        <v>0</v>
      </c>
      <c r="Q236" s="179">
        <f t="shared" si="32"/>
        <v>0</v>
      </c>
      <c r="R236" s="179">
        <f t="shared" si="33"/>
        <v>0</v>
      </c>
      <c r="S236" s="331"/>
      <c r="T236" s="480">
        <f t="shared" si="34"/>
        <v>0</v>
      </c>
      <c r="U236" s="448">
        <f t="shared" si="27"/>
        <v>0</v>
      </c>
      <c r="V236" s="449">
        <f>IF($D$8="Space By Space",$F236*$E236,IF($D236="Atrium &gt;40 ft in height",($F236*$E236)+0.04,IF($B236&lt;&gt;0,$E$8*'Project Information'!$L$9,0)))</f>
        <v>0</v>
      </c>
      <c r="W236" s="453">
        <f t="shared" si="35"/>
        <v>0</v>
      </c>
      <c r="X236" s="453">
        <f>IF(OR(C236="Refrig",AND($R$1="RWH",C236="Refrig"),AND($R$1="RWH",C236="Yes")),$W236*(1+#REF!),IF($C236="Yes",$W236*(1+$P$5),W236))</f>
        <v>0</v>
      </c>
      <c r="Y236" s="452">
        <f>IF(OR(C236="Refrig",AND($R$1="RWH",C236="Refrig"),AND($R$1="RWH",C236="Yes")),$V236*(1+#REF!),IF($C236="Yes",$V236*(1+$P$6),V236*(1+0)))</f>
        <v>0</v>
      </c>
      <c r="Z236" s="452">
        <f>IF(OR(C236="Refrig",AND($R$1="RWH",C236="Refrig"),AND($R$1="RWH",C236="Yes")),$W236*#REF!,IF(C236="Yes",$W236*$P$7,W236*0))</f>
        <v>0</v>
      </c>
    </row>
    <row r="237" spans="1:26" ht="63" customHeight="1" thickBot="1">
      <c r="A237" s="242">
        <v>228</v>
      </c>
      <c r="B237" s="243"/>
      <c r="C237" s="247"/>
      <c r="D237" s="279"/>
      <c r="E237" s="250">
        <f t="shared" si="28"/>
        <v>0</v>
      </c>
      <c r="F237" s="278">
        <f t="array" ref="F237">IFERROR(INDEX(CodeLPD,MATCH($D$8&amp;$D237,CodeMethod&amp;SpaceType,0), MATCH('Project Information'!$F$15,Table1[[#Headers],[2020 ECCCNYS (der. IECC 2018)]:[IECC 2015]],0)),0)</f>
        <v>0</v>
      </c>
      <c r="G237" s="328">
        <f>IF(AND('Project Information'!$C$15="Space By Space",'Interior Space'!$B237&gt;0),VLOOKUP('Interior Space'!$D237,Code!$B$34:$E$130,4,TRUE),IF(AND('Project Information'!$C$15="Whole Building",'Project Information'!$L$11=0),'Project Information'!$O$11,IF(AND('Project Information'!$C$15="Whole Building",'Project Information'!$L$11&lt;&gt;'Project Information'!$O$11),'Project Information'!$L$11,0)))</f>
        <v>0</v>
      </c>
      <c r="H237" s="248"/>
      <c r="I237" s="218">
        <f>IFERROR(VLOOKUP(H237,'LED Products List'!$B$8:$G$57,2,FALSE),0)</f>
        <v>0</v>
      </c>
      <c r="J237" s="218">
        <f>IFERROR(VLOOKUP(H237,'LED Products List'!$B$8:$G$57,3,FALSE),0)</f>
        <v>0</v>
      </c>
      <c r="K237" s="218">
        <f>IFERROR(VLOOKUP(H237,'LED Products List'!$B$8:$G$57,4,FALSE),0)</f>
        <v>0</v>
      </c>
      <c r="L237" s="248"/>
      <c r="M237" s="249"/>
      <c r="N237" s="250">
        <f t="shared" si="29"/>
        <v>0</v>
      </c>
      <c r="O237" s="251">
        <f t="shared" si="30"/>
        <v>0</v>
      </c>
      <c r="P237" s="179">
        <f t="shared" si="31"/>
        <v>0</v>
      </c>
      <c r="Q237" s="179">
        <f t="shared" si="32"/>
        <v>0</v>
      </c>
      <c r="R237" s="179">
        <f t="shared" si="33"/>
        <v>0</v>
      </c>
      <c r="S237" s="331"/>
      <c r="T237" s="480">
        <f t="shared" si="34"/>
        <v>0</v>
      </c>
      <c r="U237" s="448">
        <f t="shared" si="27"/>
        <v>0</v>
      </c>
      <c r="V237" s="449">
        <f>IF($D$8="Space By Space",$F237*$E237,IF($D237="Atrium &gt;40 ft in height",($F237*$E237)+0.04,IF($B237&lt;&gt;0,$E$8*'Project Information'!$L$9,0)))</f>
        <v>0</v>
      </c>
      <c r="W237" s="453">
        <f t="shared" si="35"/>
        <v>0</v>
      </c>
      <c r="X237" s="453">
        <f>IF(OR(C237="Refrig",AND($R$1="RWH",C237="Refrig"),AND($R$1="RWH",C237="Yes")),$W237*(1+#REF!),IF($C237="Yes",$W237*(1+$P$5),W237))</f>
        <v>0</v>
      </c>
      <c r="Y237" s="452">
        <f>IF(OR(C237="Refrig",AND($R$1="RWH",C237="Refrig"),AND($R$1="RWH",C237="Yes")),$V237*(1+#REF!),IF($C237="Yes",$V237*(1+$P$6),V237*(1+0)))</f>
        <v>0</v>
      </c>
      <c r="Z237" s="452">
        <f>IF(OR(C237="Refrig",AND($R$1="RWH",C237="Refrig"),AND($R$1="RWH",C237="Yes")),$W237*#REF!,IF(C237="Yes",$W237*$P$7,W237*0))</f>
        <v>0</v>
      </c>
    </row>
    <row r="238" spans="1:26" ht="63" customHeight="1" thickBot="1">
      <c r="A238" s="242">
        <v>229</v>
      </c>
      <c r="B238" s="243"/>
      <c r="C238" s="247"/>
      <c r="D238" s="279"/>
      <c r="E238" s="250">
        <f t="shared" si="28"/>
        <v>0</v>
      </c>
      <c r="F238" s="278">
        <f t="array" ref="F238">IFERROR(INDEX(CodeLPD,MATCH($D$8&amp;$D238,CodeMethod&amp;SpaceType,0), MATCH('Project Information'!$F$15,Table1[[#Headers],[2020 ECCCNYS (der. IECC 2018)]:[IECC 2015]],0)),0)</f>
        <v>0</v>
      </c>
      <c r="G238" s="328">
        <f>IF(AND('Project Information'!$C$15="Space By Space",'Interior Space'!$B238&gt;0),VLOOKUP('Interior Space'!$D238,Code!$B$34:$E$130,4,TRUE),IF(AND('Project Information'!$C$15="Whole Building",'Project Information'!$L$11=0),'Project Information'!$O$11,IF(AND('Project Information'!$C$15="Whole Building",'Project Information'!$L$11&lt;&gt;'Project Information'!$O$11),'Project Information'!$L$11,0)))</f>
        <v>0</v>
      </c>
      <c r="H238" s="248"/>
      <c r="I238" s="218">
        <f>IFERROR(VLOOKUP(H238,'LED Products List'!$B$8:$G$57,2,FALSE),0)</f>
        <v>0</v>
      </c>
      <c r="J238" s="218">
        <f>IFERROR(VLOOKUP(H238,'LED Products List'!$B$8:$G$57,3,FALSE),0)</f>
        <v>0</v>
      </c>
      <c r="K238" s="218">
        <f>IFERROR(VLOOKUP(H238,'LED Products List'!$B$8:$G$57,4,FALSE),0)</f>
        <v>0</v>
      </c>
      <c r="L238" s="248"/>
      <c r="M238" s="249"/>
      <c r="N238" s="250">
        <f t="shared" si="29"/>
        <v>0</v>
      </c>
      <c r="O238" s="251">
        <f t="shared" si="30"/>
        <v>0</v>
      </c>
      <c r="P238" s="179">
        <f t="shared" si="31"/>
        <v>0</v>
      </c>
      <c r="Q238" s="179">
        <f t="shared" si="32"/>
        <v>0</v>
      </c>
      <c r="R238" s="179">
        <f t="shared" si="33"/>
        <v>0</v>
      </c>
      <c r="S238" s="331"/>
      <c r="T238" s="480">
        <f t="shared" si="34"/>
        <v>0</v>
      </c>
      <c r="U238" s="448">
        <f t="shared" si="27"/>
        <v>0</v>
      </c>
      <c r="V238" s="449">
        <f>IF($D$8="Space By Space",$F238*$E238,IF($D238="Atrium &gt;40 ft in height",($F238*$E238)+0.04,IF($B238&lt;&gt;0,$E$8*'Project Information'!$L$9,0)))</f>
        <v>0</v>
      </c>
      <c r="W238" s="453">
        <f t="shared" si="35"/>
        <v>0</v>
      </c>
      <c r="X238" s="453">
        <f>IF(OR(C238="Refrig",AND($R$1="RWH",C238="Refrig"),AND($R$1="RWH",C238="Yes")),$W238*(1+#REF!),IF($C238="Yes",$W238*(1+$P$5),W238))</f>
        <v>0</v>
      </c>
      <c r="Y238" s="452">
        <f>IF(OR(C238="Refrig",AND($R$1="RWH",C238="Refrig"),AND($R$1="RWH",C238="Yes")),$V238*(1+#REF!),IF($C238="Yes",$V238*(1+$P$6),V238*(1+0)))</f>
        <v>0</v>
      </c>
      <c r="Z238" s="452">
        <f>IF(OR(C238="Refrig",AND($R$1="RWH",C238="Refrig"),AND($R$1="RWH",C238="Yes")),$W238*#REF!,IF(C238="Yes",$W238*$P$7,W238*0))</f>
        <v>0</v>
      </c>
    </row>
    <row r="239" spans="1:26" ht="63" customHeight="1" thickBot="1">
      <c r="A239" s="242">
        <v>230</v>
      </c>
      <c r="B239" s="243"/>
      <c r="C239" s="247"/>
      <c r="D239" s="279"/>
      <c r="E239" s="250">
        <f t="shared" si="28"/>
        <v>0</v>
      </c>
      <c r="F239" s="278">
        <f t="array" ref="F239">IFERROR(INDEX(CodeLPD,MATCH($D$8&amp;$D239,CodeMethod&amp;SpaceType,0), MATCH('Project Information'!$F$15,Table1[[#Headers],[2020 ECCCNYS (der. IECC 2018)]:[IECC 2015]],0)),0)</f>
        <v>0</v>
      </c>
      <c r="G239" s="328">
        <f>IF(AND('Project Information'!$C$15="Space By Space",'Interior Space'!$B239&gt;0),VLOOKUP('Interior Space'!$D239,Code!$B$34:$E$130,4,TRUE),IF(AND('Project Information'!$C$15="Whole Building",'Project Information'!$L$11=0),'Project Information'!$O$11,IF(AND('Project Information'!$C$15="Whole Building",'Project Information'!$L$11&lt;&gt;'Project Information'!$O$11),'Project Information'!$L$11,0)))</f>
        <v>0</v>
      </c>
      <c r="H239" s="248"/>
      <c r="I239" s="218">
        <f>IFERROR(VLOOKUP(H239,'LED Products List'!$B$8:$G$57,2,FALSE),0)</f>
        <v>0</v>
      </c>
      <c r="J239" s="218">
        <f>IFERROR(VLOOKUP(H239,'LED Products List'!$B$8:$G$57,3,FALSE),0)</f>
        <v>0</v>
      </c>
      <c r="K239" s="218">
        <f>IFERROR(VLOOKUP(H239,'LED Products List'!$B$8:$G$57,4,FALSE),0)</f>
        <v>0</v>
      </c>
      <c r="L239" s="248"/>
      <c r="M239" s="249"/>
      <c r="N239" s="250">
        <f t="shared" si="29"/>
        <v>0</v>
      </c>
      <c r="O239" s="251">
        <f t="shared" si="30"/>
        <v>0</v>
      </c>
      <c r="P239" s="179">
        <f t="shared" si="31"/>
        <v>0</v>
      </c>
      <c r="Q239" s="179">
        <f t="shared" si="32"/>
        <v>0</v>
      </c>
      <c r="R239" s="179">
        <f t="shared" si="33"/>
        <v>0</v>
      </c>
      <c r="S239" s="331"/>
      <c r="T239" s="480">
        <f t="shared" si="34"/>
        <v>0</v>
      </c>
      <c r="U239" s="448">
        <f t="shared" si="27"/>
        <v>0</v>
      </c>
      <c r="V239" s="449">
        <f>IF($D$8="Space By Space",$F239*$E239,IF($D239="Atrium &gt;40 ft in height",($F239*$E239)+0.04,IF($B239&lt;&gt;0,$E$8*'Project Information'!$L$9,0)))</f>
        <v>0</v>
      </c>
      <c r="W239" s="453">
        <f t="shared" si="35"/>
        <v>0</v>
      </c>
      <c r="X239" s="453">
        <f>IF(OR(C239="Refrig",AND($R$1="RWH",C239="Refrig"),AND($R$1="RWH",C239="Yes")),$W239*(1+#REF!),IF($C239="Yes",$W239*(1+$P$5),W239))</f>
        <v>0</v>
      </c>
      <c r="Y239" s="452">
        <f>IF(OR(C239="Refrig",AND($R$1="RWH",C239="Refrig"),AND($R$1="RWH",C239="Yes")),$V239*(1+#REF!),IF($C239="Yes",$V239*(1+$P$6),V239*(1+0)))</f>
        <v>0</v>
      </c>
      <c r="Z239" s="452">
        <f>IF(OR(C239="Refrig",AND($R$1="RWH",C239="Refrig"),AND($R$1="RWH",C239="Yes")),$W239*#REF!,IF(C239="Yes",$W239*$P$7,W239*0))</f>
        <v>0</v>
      </c>
    </row>
    <row r="240" spans="1:26" ht="63" customHeight="1" thickBot="1">
      <c r="A240" s="242">
        <v>231</v>
      </c>
      <c r="B240" s="243"/>
      <c r="C240" s="247"/>
      <c r="D240" s="279"/>
      <c r="E240" s="250">
        <f t="shared" si="28"/>
        <v>0</v>
      </c>
      <c r="F240" s="278">
        <f t="array" ref="F240">IFERROR(INDEX(CodeLPD,MATCH($D$8&amp;$D240,CodeMethod&amp;SpaceType,0), MATCH('Project Information'!$F$15,Table1[[#Headers],[2020 ECCCNYS (der. IECC 2018)]:[IECC 2015]],0)),0)</f>
        <v>0</v>
      </c>
      <c r="G240" s="328">
        <f>IF(AND('Project Information'!$C$15="Space By Space",'Interior Space'!$B240&gt;0),VLOOKUP('Interior Space'!$D240,Code!$B$34:$E$130,4,TRUE),IF(AND('Project Information'!$C$15="Whole Building",'Project Information'!$L$11=0),'Project Information'!$O$11,IF(AND('Project Information'!$C$15="Whole Building",'Project Information'!$L$11&lt;&gt;'Project Information'!$O$11),'Project Information'!$L$11,0)))</f>
        <v>0</v>
      </c>
      <c r="H240" s="248"/>
      <c r="I240" s="218">
        <f>IFERROR(VLOOKUP(H240,'LED Products List'!$B$8:$G$57,2,FALSE),0)</f>
        <v>0</v>
      </c>
      <c r="J240" s="218">
        <f>IFERROR(VLOOKUP(H240,'LED Products List'!$B$8:$G$57,3,FALSE),0)</f>
        <v>0</v>
      </c>
      <c r="K240" s="218">
        <f>IFERROR(VLOOKUP(H240,'LED Products List'!$B$8:$G$57,4,FALSE),0)</f>
        <v>0</v>
      </c>
      <c r="L240" s="248"/>
      <c r="M240" s="249"/>
      <c r="N240" s="250">
        <f t="shared" si="29"/>
        <v>0</v>
      </c>
      <c r="O240" s="251">
        <f t="shared" si="30"/>
        <v>0</v>
      </c>
      <c r="P240" s="179">
        <f t="shared" si="31"/>
        <v>0</v>
      </c>
      <c r="Q240" s="179">
        <f t="shared" si="32"/>
        <v>0</v>
      </c>
      <c r="R240" s="179">
        <f t="shared" si="33"/>
        <v>0</v>
      </c>
      <c r="S240" s="331"/>
      <c r="T240" s="480">
        <f t="shared" si="34"/>
        <v>0</v>
      </c>
      <c r="U240" s="448">
        <f t="shared" si="27"/>
        <v>0</v>
      </c>
      <c r="V240" s="449">
        <f>IF($D$8="Space By Space",$F240*$E240,IF($D240="Atrium &gt;40 ft in height",($F240*$E240)+0.04,IF($B240&lt;&gt;0,$E$8*'Project Information'!$L$9,0)))</f>
        <v>0</v>
      </c>
      <c r="W240" s="453">
        <f t="shared" si="35"/>
        <v>0</v>
      </c>
      <c r="X240" s="453">
        <f>IF(OR(C240="Refrig",AND($R$1="RWH",C240="Refrig"),AND($R$1="RWH",C240="Yes")),$W240*(1+#REF!),IF($C240="Yes",$W240*(1+$P$5),W240))</f>
        <v>0</v>
      </c>
      <c r="Y240" s="452">
        <f>IF(OR(C240="Refrig",AND($R$1="RWH",C240="Refrig"),AND($R$1="RWH",C240="Yes")),$V240*(1+#REF!),IF($C240="Yes",$V240*(1+$P$6),V240*(1+0)))</f>
        <v>0</v>
      </c>
      <c r="Z240" s="452">
        <f>IF(OR(C240="Refrig",AND($R$1="RWH",C240="Refrig"),AND($R$1="RWH",C240="Yes")),$W240*#REF!,IF(C240="Yes",$W240*$P$7,W240*0))</f>
        <v>0</v>
      </c>
    </row>
    <row r="241" spans="1:26" ht="63" customHeight="1" thickBot="1">
      <c r="A241" s="242">
        <v>232</v>
      </c>
      <c r="B241" s="243"/>
      <c r="C241" s="247"/>
      <c r="D241" s="279"/>
      <c r="E241" s="250">
        <f t="shared" si="28"/>
        <v>0</v>
      </c>
      <c r="F241" s="278">
        <f t="array" ref="F241">IFERROR(INDEX(CodeLPD,MATCH($D$8&amp;$D241,CodeMethod&amp;SpaceType,0), MATCH('Project Information'!$F$15,Table1[[#Headers],[2020 ECCCNYS (der. IECC 2018)]:[IECC 2015]],0)),0)</f>
        <v>0</v>
      </c>
      <c r="G241" s="328">
        <f>IF(AND('Project Information'!$C$15="Space By Space",'Interior Space'!$B241&gt;0),VLOOKUP('Interior Space'!$D241,Code!$B$34:$E$130,4,TRUE),IF(AND('Project Information'!$C$15="Whole Building",'Project Information'!$L$11=0),'Project Information'!$O$11,IF(AND('Project Information'!$C$15="Whole Building",'Project Information'!$L$11&lt;&gt;'Project Information'!$O$11),'Project Information'!$L$11,0)))</f>
        <v>0</v>
      </c>
      <c r="H241" s="248"/>
      <c r="I241" s="218">
        <f>IFERROR(VLOOKUP(H241,'LED Products List'!$B$8:$G$57,2,FALSE),0)</f>
        <v>0</v>
      </c>
      <c r="J241" s="218">
        <f>IFERROR(VLOOKUP(H241,'LED Products List'!$B$8:$G$57,3,FALSE),0)</f>
        <v>0</v>
      </c>
      <c r="K241" s="218">
        <f>IFERROR(VLOOKUP(H241,'LED Products List'!$B$8:$G$57,4,FALSE),0)</f>
        <v>0</v>
      </c>
      <c r="L241" s="248"/>
      <c r="M241" s="249"/>
      <c r="N241" s="250">
        <f t="shared" si="29"/>
        <v>0</v>
      </c>
      <c r="O241" s="251">
        <f t="shared" si="30"/>
        <v>0</v>
      </c>
      <c r="P241" s="179">
        <f t="shared" si="31"/>
        <v>0</v>
      </c>
      <c r="Q241" s="179">
        <f t="shared" si="32"/>
        <v>0</v>
      </c>
      <c r="R241" s="179">
        <f t="shared" si="33"/>
        <v>0</v>
      </c>
      <c r="S241" s="331"/>
      <c r="T241" s="480">
        <f t="shared" si="34"/>
        <v>0</v>
      </c>
      <c r="U241" s="448">
        <f t="shared" si="27"/>
        <v>0</v>
      </c>
      <c r="V241" s="449">
        <f>IF($D$8="Space By Space",$F241*$E241,IF($D241="Atrium &gt;40 ft in height",($F241*$E241)+0.04,IF($B241&lt;&gt;0,$E$8*'Project Information'!$L$9,0)))</f>
        <v>0</v>
      </c>
      <c r="W241" s="453">
        <f t="shared" si="35"/>
        <v>0</v>
      </c>
      <c r="X241" s="453">
        <f>IF(OR(C241="Refrig",AND($R$1="RWH",C241="Refrig"),AND($R$1="RWH",C241="Yes")),$W241*(1+#REF!),IF($C241="Yes",$W241*(1+$P$5),W241))</f>
        <v>0</v>
      </c>
      <c r="Y241" s="452">
        <f>IF(OR(C241="Refrig",AND($R$1="RWH",C241="Refrig"),AND($R$1="RWH",C241="Yes")),$V241*(1+#REF!),IF($C241="Yes",$V241*(1+$P$6),V241*(1+0)))</f>
        <v>0</v>
      </c>
      <c r="Z241" s="452">
        <f>IF(OR(C241="Refrig",AND($R$1="RWH",C241="Refrig"),AND($R$1="RWH",C241="Yes")),$W241*#REF!,IF(C241="Yes",$W241*$P$7,W241*0))</f>
        <v>0</v>
      </c>
    </row>
    <row r="242" spans="1:26" ht="63" customHeight="1" thickBot="1">
      <c r="A242" s="242">
        <v>233</v>
      </c>
      <c r="B242" s="243"/>
      <c r="C242" s="247"/>
      <c r="D242" s="279"/>
      <c r="E242" s="250">
        <f t="shared" si="28"/>
        <v>0</v>
      </c>
      <c r="F242" s="278">
        <f t="array" ref="F242">IFERROR(INDEX(CodeLPD,MATCH($D$8&amp;$D242,CodeMethod&amp;SpaceType,0), MATCH('Project Information'!$F$15,Table1[[#Headers],[2020 ECCCNYS (der. IECC 2018)]:[IECC 2015]],0)),0)</f>
        <v>0</v>
      </c>
      <c r="G242" s="328">
        <f>IF(AND('Project Information'!$C$15="Space By Space",'Interior Space'!$B242&gt;0),VLOOKUP('Interior Space'!$D242,Code!$B$34:$E$130,4,TRUE),IF(AND('Project Information'!$C$15="Whole Building",'Project Information'!$L$11=0),'Project Information'!$O$11,IF(AND('Project Information'!$C$15="Whole Building",'Project Information'!$L$11&lt;&gt;'Project Information'!$O$11),'Project Information'!$L$11,0)))</f>
        <v>0</v>
      </c>
      <c r="H242" s="248"/>
      <c r="I242" s="218">
        <f>IFERROR(VLOOKUP(H242,'LED Products List'!$B$8:$G$57,2,FALSE),0)</f>
        <v>0</v>
      </c>
      <c r="J242" s="218">
        <f>IFERROR(VLOOKUP(H242,'LED Products List'!$B$8:$G$57,3,FALSE),0)</f>
        <v>0</v>
      </c>
      <c r="K242" s="218">
        <f>IFERROR(VLOOKUP(H242,'LED Products List'!$B$8:$G$57,4,FALSE),0)</f>
        <v>0</v>
      </c>
      <c r="L242" s="248"/>
      <c r="M242" s="249"/>
      <c r="N242" s="250">
        <f t="shared" si="29"/>
        <v>0</v>
      </c>
      <c r="O242" s="251">
        <f t="shared" si="30"/>
        <v>0</v>
      </c>
      <c r="P242" s="179">
        <f t="shared" si="31"/>
        <v>0</v>
      </c>
      <c r="Q242" s="179">
        <f t="shared" si="32"/>
        <v>0</v>
      </c>
      <c r="R242" s="179">
        <f t="shared" si="33"/>
        <v>0</v>
      </c>
      <c r="S242" s="331"/>
      <c r="T242" s="480">
        <f t="shared" si="34"/>
        <v>0</v>
      </c>
      <c r="U242" s="448">
        <f t="shared" si="27"/>
        <v>0</v>
      </c>
      <c r="V242" s="449">
        <f>IF($D$8="Space By Space",$F242*$E242,IF($D242="Atrium &gt;40 ft in height",($F242*$E242)+0.04,IF($B242&lt;&gt;0,$E$8*'Project Information'!$L$9,0)))</f>
        <v>0</v>
      </c>
      <c r="W242" s="453">
        <f t="shared" si="35"/>
        <v>0</v>
      </c>
      <c r="X242" s="453">
        <f>IF(OR(C242="Refrig",AND($R$1="RWH",C242="Refrig"),AND($R$1="RWH",C242="Yes")),$W242*(1+#REF!),IF($C242="Yes",$W242*(1+$P$5),W242))</f>
        <v>0</v>
      </c>
      <c r="Y242" s="452">
        <f>IF(OR(C242="Refrig",AND($R$1="RWH",C242="Refrig"),AND($R$1="RWH",C242="Yes")),$V242*(1+#REF!),IF($C242="Yes",$V242*(1+$P$6),V242*(1+0)))</f>
        <v>0</v>
      </c>
      <c r="Z242" s="452">
        <f>IF(OR(C242="Refrig",AND($R$1="RWH",C242="Refrig"),AND($R$1="RWH",C242="Yes")),$W242*#REF!,IF(C242="Yes",$W242*$P$7,W242*0))</f>
        <v>0</v>
      </c>
    </row>
    <row r="243" spans="1:26" ht="63" customHeight="1" thickBot="1">
      <c r="A243" s="242">
        <v>234</v>
      </c>
      <c r="B243" s="243"/>
      <c r="C243" s="247"/>
      <c r="D243" s="279"/>
      <c r="E243" s="250">
        <f t="shared" si="28"/>
        <v>0</v>
      </c>
      <c r="F243" s="278">
        <f t="array" ref="F243">IFERROR(INDEX(CodeLPD,MATCH($D$8&amp;$D243,CodeMethod&amp;SpaceType,0), MATCH('Project Information'!$F$15,Table1[[#Headers],[2020 ECCCNYS (der. IECC 2018)]:[IECC 2015]],0)),0)</f>
        <v>0</v>
      </c>
      <c r="G243" s="328">
        <f>IF(AND('Project Information'!$C$15="Space By Space",'Interior Space'!$B243&gt;0),VLOOKUP('Interior Space'!$D243,Code!$B$34:$E$130,4,TRUE),IF(AND('Project Information'!$C$15="Whole Building",'Project Information'!$L$11=0),'Project Information'!$O$11,IF(AND('Project Information'!$C$15="Whole Building",'Project Information'!$L$11&lt;&gt;'Project Information'!$O$11),'Project Information'!$L$11,0)))</f>
        <v>0</v>
      </c>
      <c r="H243" s="248"/>
      <c r="I243" s="218">
        <f>IFERROR(VLOOKUP(H243,'LED Products List'!$B$8:$G$57,2,FALSE),0)</f>
        <v>0</v>
      </c>
      <c r="J243" s="218">
        <f>IFERROR(VLOOKUP(H243,'LED Products List'!$B$8:$G$57,3,FALSE),0)</f>
        <v>0</v>
      </c>
      <c r="K243" s="218">
        <f>IFERROR(VLOOKUP(H243,'LED Products List'!$B$8:$G$57,4,FALSE),0)</f>
        <v>0</v>
      </c>
      <c r="L243" s="248"/>
      <c r="M243" s="249"/>
      <c r="N243" s="250">
        <f t="shared" si="29"/>
        <v>0</v>
      </c>
      <c r="O243" s="251">
        <f t="shared" si="30"/>
        <v>0</v>
      </c>
      <c r="P243" s="179">
        <f t="shared" si="31"/>
        <v>0</v>
      </c>
      <c r="Q243" s="179">
        <f t="shared" si="32"/>
        <v>0</v>
      </c>
      <c r="R243" s="179">
        <f t="shared" si="33"/>
        <v>0</v>
      </c>
      <c r="S243" s="331"/>
      <c r="T243" s="480">
        <f t="shared" si="34"/>
        <v>0</v>
      </c>
      <c r="U243" s="448">
        <f t="shared" si="27"/>
        <v>0</v>
      </c>
      <c r="V243" s="449">
        <f>IF($D$8="Space By Space",$F243*$E243,IF($D243="Atrium &gt;40 ft in height",($F243*$E243)+0.04,IF($B243&lt;&gt;0,$E$8*'Project Information'!$L$9,0)))</f>
        <v>0</v>
      </c>
      <c r="W243" s="453">
        <f t="shared" si="35"/>
        <v>0</v>
      </c>
      <c r="X243" s="453">
        <f>IF(OR(C243="Refrig",AND($R$1="RWH",C243="Refrig"),AND($R$1="RWH",C243="Yes")),$W243*(1+#REF!),IF($C243="Yes",$W243*(1+$P$5),W243))</f>
        <v>0</v>
      </c>
      <c r="Y243" s="452">
        <f>IF(OR(C243="Refrig",AND($R$1="RWH",C243="Refrig"),AND($R$1="RWH",C243="Yes")),$V243*(1+#REF!),IF($C243="Yes",$V243*(1+$P$6),V243*(1+0)))</f>
        <v>0</v>
      </c>
      <c r="Z243" s="452">
        <f>IF(OR(C243="Refrig",AND($R$1="RWH",C243="Refrig"),AND($R$1="RWH",C243="Yes")),$W243*#REF!,IF(C243="Yes",$W243*$P$7,W243*0))</f>
        <v>0</v>
      </c>
    </row>
    <row r="244" spans="1:26" ht="63" customHeight="1" thickBot="1">
      <c r="A244" s="242">
        <v>235</v>
      </c>
      <c r="B244" s="243"/>
      <c r="C244" s="247"/>
      <c r="D244" s="279"/>
      <c r="E244" s="250">
        <f t="shared" si="28"/>
        <v>0</v>
      </c>
      <c r="F244" s="278">
        <f t="array" ref="F244">IFERROR(INDEX(CodeLPD,MATCH($D$8&amp;$D244,CodeMethod&amp;SpaceType,0), MATCH('Project Information'!$F$15,Table1[[#Headers],[2020 ECCCNYS (der. IECC 2018)]:[IECC 2015]],0)),0)</f>
        <v>0</v>
      </c>
      <c r="G244" s="328">
        <f>IF(AND('Project Information'!$C$15="Space By Space",'Interior Space'!$B244&gt;0),VLOOKUP('Interior Space'!$D244,Code!$B$34:$E$130,4,TRUE),IF(AND('Project Information'!$C$15="Whole Building",'Project Information'!$L$11=0),'Project Information'!$O$11,IF(AND('Project Information'!$C$15="Whole Building",'Project Information'!$L$11&lt;&gt;'Project Information'!$O$11),'Project Information'!$L$11,0)))</f>
        <v>0</v>
      </c>
      <c r="H244" s="248"/>
      <c r="I244" s="218">
        <f>IFERROR(VLOOKUP(H244,'LED Products List'!$B$8:$G$57,2,FALSE),0)</f>
        <v>0</v>
      </c>
      <c r="J244" s="218">
        <f>IFERROR(VLOOKUP(H244,'LED Products List'!$B$8:$G$57,3,FALSE),0)</f>
        <v>0</v>
      </c>
      <c r="K244" s="218">
        <f>IFERROR(VLOOKUP(H244,'LED Products List'!$B$8:$G$57,4,FALSE),0)</f>
        <v>0</v>
      </c>
      <c r="L244" s="248"/>
      <c r="M244" s="249"/>
      <c r="N244" s="250">
        <f t="shared" si="29"/>
        <v>0</v>
      </c>
      <c r="O244" s="251">
        <f t="shared" si="30"/>
        <v>0</v>
      </c>
      <c r="P244" s="179">
        <f t="shared" si="31"/>
        <v>0</v>
      </c>
      <c r="Q244" s="179">
        <f t="shared" si="32"/>
        <v>0</v>
      </c>
      <c r="R244" s="179">
        <f t="shared" si="33"/>
        <v>0</v>
      </c>
      <c r="S244" s="331"/>
      <c r="T244" s="480">
        <f t="shared" si="34"/>
        <v>0</v>
      </c>
      <c r="U244" s="448">
        <f t="shared" si="27"/>
        <v>0</v>
      </c>
      <c r="V244" s="449">
        <f>IF($D$8="Space By Space",$F244*$E244,IF($D244="Atrium &gt;40 ft in height",($F244*$E244)+0.04,IF($B244&lt;&gt;0,$E$8*'Project Information'!$L$9,0)))</f>
        <v>0</v>
      </c>
      <c r="W244" s="453">
        <f t="shared" si="35"/>
        <v>0</v>
      </c>
      <c r="X244" s="453">
        <f>IF(OR(C244="Refrig",AND($R$1="RWH",C244="Refrig"),AND($R$1="RWH",C244="Yes")),$W244*(1+#REF!),IF($C244="Yes",$W244*(1+$P$5),W244))</f>
        <v>0</v>
      </c>
      <c r="Y244" s="452">
        <f>IF(OR(C244="Refrig",AND($R$1="RWH",C244="Refrig"),AND($R$1="RWH",C244="Yes")),$V244*(1+#REF!),IF($C244="Yes",$V244*(1+$P$6),V244*(1+0)))</f>
        <v>0</v>
      </c>
      <c r="Z244" s="452">
        <f>IF(OR(C244="Refrig",AND($R$1="RWH",C244="Refrig"),AND($R$1="RWH",C244="Yes")),$W244*#REF!,IF(C244="Yes",$W244*$P$7,W244*0))</f>
        <v>0</v>
      </c>
    </row>
    <row r="245" spans="1:26" ht="63" customHeight="1" thickBot="1">
      <c r="A245" s="242">
        <v>236</v>
      </c>
      <c r="B245" s="243"/>
      <c r="C245" s="247"/>
      <c r="D245" s="279"/>
      <c r="E245" s="250">
        <f t="shared" si="28"/>
        <v>0</v>
      </c>
      <c r="F245" s="278">
        <f t="array" ref="F245">IFERROR(INDEX(CodeLPD,MATCH($D$8&amp;$D245,CodeMethod&amp;SpaceType,0), MATCH('Project Information'!$F$15,Table1[[#Headers],[2020 ECCCNYS (der. IECC 2018)]:[IECC 2015]],0)),0)</f>
        <v>0</v>
      </c>
      <c r="G245" s="328">
        <f>IF(AND('Project Information'!$C$15="Space By Space",'Interior Space'!$B245&gt;0),VLOOKUP('Interior Space'!$D245,Code!$B$34:$E$130,4,TRUE),IF(AND('Project Information'!$C$15="Whole Building",'Project Information'!$L$11=0),'Project Information'!$O$11,IF(AND('Project Information'!$C$15="Whole Building",'Project Information'!$L$11&lt;&gt;'Project Information'!$O$11),'Project Information'!$L$11,0)))</f>
        <v>0</v>
      </c>
      <c r="H245" s="248"/>
      <c r="I245" s="218">
        <f>IFERROR(VLOOKUP(H245,'LED Products List'!$B$8:$G$57,2,FALSE),0)</f>
        <v>0</v>
      </c>
      <c r="J245" s="218">
        <f>IFERROR(VLOOKUP(H245,'LED Products List'!$B$8:$G$57,3,FALSE),0)</f>
        <v>0</v>
      </c>
      <c r="K245" s="218">
        <f>IFERROR(VLOOKUP(H245,'LED Products List'!$B$8:$G$57,4,FALSE),0)</f>
        <v>0</v>
      </c>
      <c r="L245" s="248"/>
      <c r="M245" s="249"/>
      <c r="N245" s="250">
        <f t="shared" si="29"/>
        <v>0</v>
      </c>
      <c r="O245" s="251">
        <f t="shared" si="30"/>
        <v>0</v>
      </c>
      <c r="P245" s="179">
        <f t="shared" si="31"/>
        <v>0</v>
      </c>
      <c r="Q245" s="179">
        <f t="shared" si="32"/>
        <v>0</v>
      </c>
      <c r="R245" s="179">
        <f t="shared" si="33"/>
        <v>0</v>
      </c>
      <c r="S245" s="331"/>
      <c r="T245" s="480">
        <f t="shared" si="34"/>
        <v>0</v>
      </c>
      <c r="U245" s="448">
        <f t="shared" si="27"/>
        <v>0</v>
      </c>
      <c r="V245" s="449">
        <f>IF($D$8="Space By Space",$F245*$E245,IF($D245="Atrium &gt;40 ft in height",($F245*$E245)+0.04,IF($B245&lt;&gt;0,$E$8*'Project Information'!$L$9,0)))</f>
        <v>0</v>
      </c>
      <c r="W245" s="453">
        <f t="shared" si="35"/>
        <v>0</v>
      </c>
      <c r="X245" s="453">
        <f>IF(OR(C245="Refrig",AND($R$1="RWH",C245="Refrig"),AND($R$1="RWH",C245="Yes")),$W245*(1+#REF!),IF($C245="Yes",$W245*(1+$P$5),W245))</f>
        <v>0</v>
      </c>
      <c r="Y245" s="452">
        <f>IF(OR(C245="Refrig",AND($R$1="RWH",C245="Refrig"),AND($R$1="RWH",C245="Yes")),$V245*(1+#REF!),IF($C245="Yes",$V245*(1+$P$6),V245*(1+0)))</f>
        <v>0</v>
      </c>
      <c r="Z245" s="452">
        <f>IF(OR(C245="Refrig",AND($R$1="RWH",C245="Refrig"),AND($R$1="RWH",C245="Yes")),$W245*#REF!,IF(C245="Yes",$W245*$P$7,W245*0))</f>
        <v>0</v>
      </c>
    </row>
    <row r="246" spans="1:26" ht="63" customHeight="1" thickBot="1">
      <c r="A246" s="242">
        <v>237</v>
      </c>
      <c r="B246" s="243"/>
      <c r="C246" s="247"/>
      <c r="D246" s="279"/>
      <c r="E246" s="250">
        <f t="shared" si="28"/>
        <v>0</v>
      </c>
      <c r="F246" s="278">
        <f t="array" ref="F246">IFERROR(INDEX(CodeLPD,MATCH($D$8&amp;$D246,CodeMethod&amp;SpaceType,0), MATCH('Project Information'!$F$15,Table1[[#Headers],[2020 ECCCNYS (der. IECC 2018)]:[IECC 2015]],0)),0)</f>
        <v>0</v>
      </c>
      <c r="G246" s="328">
        <f>IF(AND('Project Information'!$C$15="Space By Space",'Interior Space'!$B246&gt;0),VLOOKUP('Interior Space'!$D246,Code!$B$34:$E$130,4,TRUE),IF(AND('Project Information'!$C$15="Whole Building",'Project Information'!$L$11=0),'Project Information'!$O$11,IF(AND('Project Information'!$C$15="Whole Building",'Project Information'!$L$11&lt;&gt;'Project Information'!$O$11),'Project Information'!$L$11,0)))</f>
        <v>0</v>
      </c>
      <c r="H246" s="248"/>
      <c r="I246" s="218">
        <f>IFERROR(VLOOKUP(H246,'LED Products List'!$B$8:$G$57,2,FALSE),0)</f>
        <v>0</v>
      </c>
      <c r="J246" s="218">
        <f>IFERROR(VLOOKUP(H246,'LED Products List'!$B$8:$G$57,3,FALSE),0)</f>
        <v>0</v>
      </c>
      <c r="K246" s="218">
        <f>IFERROR(VLOOKUP(H246,'LED Products List'!$B$8:$G$57,4,FALSE),0)</f>
        <v>0</v>
      </c>
      <c r="L246" s="248"/>
      <c r="M246" s="249"/>
      <c r="N246" s="250">
        <f t="shared" si="29"/>
        <v>0</v>
      </c>
      <c r="O246" s="251">
        <f t="shared" si="30"/>
        <v>0</v>
      </c>
      <c r="P246" s="179">
        <f t="shared" si="31"/>
        <v>0</v>
      </c>
      <c r="Q246" s="179">
        <f t="shared" si="32"/>
        <v>0</v>
      </c>
      <c r="R246" s="179">
        <f t="shared" si="33"/>
        <v>0</v>
      </c>
      <c r="S246" s="331"/>
      <c r="T246" s="480">
        <f t="shared" si="34"/>
        <v>0</v>
      </c>
      <c r="U246" s="448">
        <f t="shared" si="27"/>
        <v>0</v>
      </c>
      <c r="V246" s="449">
        <f>IF($D$8="Space By Space",$F246*$E246,IF($D246="Atrium &gt;40 ft in height",($F246*$E246)+0.04,IF($B246&lt;&gt;0,$E$8*'Project Information'!$L$9,0)))</f>
        <v>0</v>
      </c>
      <c r="W246" s="453">
        <f t="shared" si="35"/>
        <v>0</v>
      </c>
      <c r="X246" s="453">
        <f>IF(OR(C246="Refrig",AND($R$1="RWH",C246="Refrig"),AND($R$1="RWH",C246="Yes")),$W246*(1+#REF!),IF($C246="Yes",$W246*(1+$P$5),W246))</f>
        <v>0</v>
      </c>
      <c r="Y246" s="452">
        <f>IF(OR(C246="Refrig",AND($R$1="RWH",C246="Refrig"),AND($R$1="RWH",C246="Yes")),$V246*(1+#REF!),IF($C246="Yes",$V246*(1+$P$6),V246*(1+0)))</f>
        <v>0</v>
      </c>
      <c r="Z246" s="452">
        <f>IF(OR(C246="Refrig",AND($R$1="RWH",C246="Refrig"),AND($R$1="RWH",C246="Yes")),$W246*#REF!,IF(C246="Yes",$W246*$P$7,W246*0))</f>
        <v>0</v>
      </c>
    </row>
    <row r="247" spans="1:26" ht="63" customHeight="1" thickBot="1">
      <c r="A247" s="242">
        <v>238</v>
      </c>
      <c r="B247" s="243"/>
      <c r="C247" s="247"/>
      <c r="D247" s="279"/>
      <c r="E247" s="250">
        <f t="shared" si="28"/>
        <v>0</v>
      </c>
      <c r="F247" s="278">
        <f t="array" ref="F247">IFERROR(INDEX(CodeLPD,MATCH($D$8&amp;$D247,CodeMethod&amp;SpaceType,0), MATCH('Project Information'!$F$15,Table1[[#Headers],[2020 ECCCNYS (der. IECC 2018)]:[IECC 2015]],0)),0)</f>
        <v>0</v>
      </c>
      <c r="G247" s="328">
        <f>IF(AND('Project Information'!$C$15="Space By Space",'Interior Space'!$B247&gt;0),VLOOKUP('Interior Space'!$D247,Code!$B$34:$E$130,4,TRUE),IF(AND('Project Information'!$C$15="Whole Building",'Project Information'!$L$11=0),'Project Information'!$O$11,IF(AND('Project Information'!$C$15="Whole Building",'Project Information'!$L$11&lt;&gt;'Project Information'!$O$11),'Project Information'!$L$11,0)))</f>
        <v>0</v>
      </c>
      <c r="H247" s="248"/>
      <c r="I247" s="218">
        <f>IFERROR(VLOOKUP(H247,'LED Products List'!$B$8:$G$57,2,FALSE),0)</f>
        <v>0</v>
      </c>
      <c r="J247" s="218">
        <f>IFERROR(VLOOKUP(H247,'LED Products List'!$B$8:$G$57,3,FALSE),0)</f>
        <v>0</v>
      </c>
      <c r="K247" s="218">
        <f>IFERROR(VLOOKUP(H247,'LED Products List'!$B$8:$G$57,4,FALSE),0)</f>
        <v>0</v>
      </c>
      <c r="L247" s="248"/>
      <c r="M247" s="249"/>
      <c r="N247" s="250">
        <f t="shared" si="29"/>
        <v>0</v>
      </c>
      <c r="O247" s="251">
        <f t="shared" si="30"/>
        <v>0</v>
      </c>
      <c r="P247" s="179">
        <f t="shared" si="31"/>
        <v>0</v>
      </c>
      <c r="Q247" s="179">
        <f t="shared" si="32"/>
        <v>0</v>
      </c>
      <c r="R247" s="179">
        <f t="shared" si="33"/>
        <v>0</v>
      </c>
      <c r="S247" s="331"/>
      <c r="T247" s="480">
        <f t="shared" si="34"/>
        <v>0</v>
      </c>
      <c r="U247" s="448">
        <f t="shared" si="27"/>
        <v>0</v>
      </c>
      <c r="V247" s="449">
        <f>IF($D$8="Space By Space",$F247*$E247,IF($D247="Atrium &gt;40 ft in height",($F247*$E247)+0.04,IF($B247&lt;&gt;0,$E$8*'Project Information'!$L$9,0)))</f>
        <v>0</v>
      </c>
      <c r="W247" s="453">
        <f t="shared" si="35"/>
        <v>0</v>
      </c>
      <c r="X247" s="453">
        <f>IF(OR(C247="Refrig",AND($R$1="RWH",C247="Refrig"),AND($R$1="RWH",C247="Yes")),$W247*(1+#REF!),IF($C247="Yes",$W247*(1+$P$5),W247))</f>
        <v>0</v>
      </c>
      <c r="Y247" s="452">
        <f>IF(OR(C247="Refrig",AND($R$1="RWH",C247="Refrig"),AND($R$1="RWH",C247="Yes")),$V247*(1+#REF!),IF($C247="Yes",$V247*(1+$P$6),V247*(1+0)))</f>
        <v>0</v>
      </c>
      <c r="Z247" s="452">
        <f>IF(OR(C247="Refrig",AND($R$1="RWH",C247="Refrig"),AND($R$1="RWH",C247="Yes")),$W247*#REF!,IF(C247="Yes",$W247*$P$7,W247*0))</f>
        <v>0</v>
      </c>
    </row>
    <row r="248" spans="1:26" ht="63" customHeight="1" thickBot="1">
      <c r="A248" s="242">
        <v>239</v>
      </c>
      <c r="B248" s="243"/>
      <c r="C248" s="247"/>
      <c r="D248" s="279"/>
      <c r="E248" s="250">
        <f t="shared" si="28"/>
        <v>0</v>
      </c>
      <c r="F248" s="278">
        <f t="array" ref="F248">IFERROR(INDEX(CodeLPD,MATCH($D$8&amp;$D248,CodeMethod&amp;SpaceType,0), MATCH('Project Information'!$F$15,Table1[[#Headers],[2020 ECCCNYS (der. IECC 2018)]:[IECC 2015]],0)),0)</f>
        <v>0</v>
      </c>
      <c r="G248" s="328">
        <f>IF(AND('Project Information'!$C$15="Space By Space",'Interior Space'!$B248&gt;0),VLOOKUP('Interior Space'!$D248,Code!$B$34:$E$130,4,TRUE),IF(AND('Project Information'!$C$15="Whole Building",'Project Information'!$L$11=0),'Project Information'!$O$11,IF(AND('Project Information'!$C$15="Whole Building",'Project Information'!$L$11&lt;&gt;'Project Information'!$O$11),'Project Information'!$L$11,0)))</f>
        <v>0</v>
      </c>
      <c r="H248" s="248"/>
      <c r="I248" s="218">
        <f>IFERROR(VLOOKUP(H248,'LED Products List'!$B$8:$G$57,2,FALSE),0)</f>
        <v>0</v>
      </c>
      <c r="J248" s="218">
        <f>IFERROR(VLOOKUP(H248,'LED Products List'!$B$8:$G$57,3,FALSE),0)</f>
        <v>0</v>
      </c>
      <c r="K248" s="218">
        <f>IFERROR(VLOOKUP(H248,'LED Products List'!$B$8:$G$57,4,FALSE),0)</f>
        <v>0</v>
      </c>
      <c r="L248" s="248"/>
      <c r="M248" s="249"/>
      <c r="N248" s="250">
        <f t="shared" si="29"/>
        <v>0</v>
      </c>
      <c r="O248" s="251">
        <f t="shared" si="30"/>
        <v>0</v>
      </c>
      <c r="P248" s="179">
        <f t="shared" si="31"/>
        <v>0</v>
      </c>
      <c r="Q248" s="179">
        <f t="shared" si="32"/>
        <v>0</v>
      </c>
      <c r="R248" s="179">
        <f t="shared" si="33"/>
        <v>0</v>
      </c>
      <c r="S248" s="331"/>
      <c r="T248" s="480">
        <f t="shared" si="34"/>
        <v>0</v>
      </c>
      <c r="U248" s="448">
        <f t="shared" si="27"/>
        <v>0</v>
      </c>
      <c r="V248" s="449">
        <f>IF($D$8="Space By Space",$F248*$E248,IF($D248="Atrium &gt;40 ft in height",($F248*$E248)+0.04,IF($B248&lt;&gt;0,$E$8*'Project Information'!$L$9,0)))</f>
        <v>0</v>
      </c>
      <c r="W248" s="453">
        <f t="shared" si="35"/>
        <v>0</v>
      </c>
      <c r="X248" s="453">
        <f>IF(OR(C248="Refrig",AND($R$1="RWH",C248="Refrig"),AND($R$1="RWH",C248="Yes")),$W248*(1+#REF!),IF($C248="Yes",$W248*(1+$P$5),W248))</f>
        <v>0</v>
      </c>
      <c r="Y248" s="452">
        <f>IF(OR(C248="Refrig",AND($R$1="RWH",C248="Refrig"),AND($R$1="RWH",C248="Yes")),$V248*(1+#REF!),IF($C248="Yes",$V248*(1+$P$6),V248*(1+0)))</f>
        <v>0</v>
      </c>
      <c r="Z248" s="452">
        <f>IF(OR(C248="Refrig",AND($R$1="RWH",C248="Refrig"),AND($R$1="RWH",C248="Yes")),$W248*#REF!,IF(C248="Yes",$W248*$P$7,W248*0))</f>
        <v>0</v>
      </c>
    </row>
    <row r="249" spans="1:26" ht="63" customHeight="1" thickBot="1">
      <c r="A249" s="242">
        <v>240</v>
      </c>
      <c r="B249" s="243"/>
      <c r="C249" s="247"/>
      <c r="D249" s="279"/>
      <c r="E249" s="250">
        <f t="shared" si="28"/>
        <v>0</v>
      </c>
      <c r="F249" s="278">
        <f t="array" ref="F249">IFERROR(INDEX(CodeLPD,MATCH($D$8&amp;$D249,CodeMethod&amp;SpaceType,0), MATCH('Project Information'!$F$15,Table1[[#Headers],[2020 ECCCNYS (der. IECC 2018)]:[IECC 2015]],0)),0)</f>
        <v>0</v>
      </c>
      <c r="G249" s="328">
        <f>IF(AND('Project Information'!$C$15="Space By Space",'Interior Space'!$B249&gt;0),VLOOKUP('Interior Space'!$D249,Code!$B$34:$E$130,4,TRUE),IF(AND('Project Information'!$C$15="Whole Building",'Project Information'!$L$11=0),'Project Information'!$O$11,IF(AND('Project Information'!$C$15="Whole Building",'Project Information'!$L$11&lt;&gt;'Project Information'!$O$11),'Project Information'!$L$11,0)))</f>
        <v>0</v>
      </c>
      <c r="H249" s="248"/>
      <c r="I249" s="218">
        <f>IFERROR(VLOOKUP(H249,'LED Products List'!$B$8:$G$57,2,FALSE),0)</f>
        <v>0</v>
      </c>
      <c r="J249" s="218">
        <f>IFERROR(VLOOKUP(H249,'LED Products List'!$B$8:$G$57,3,FALSE),0)</f>
        <v>0</v>
      </c>
      <c r="K249" s="218">
        <f>IFERROR(VLOOKUP(H249,'LED Products List'!$B$8:$G$57,4,FALSE),0)</f>
        <v>0</v>
      </c>
      <c r="L249" s="248"/>
      <c r="M249" s="249"/>
      <c r="N249" s="250">
        <f t="shared" si="29"/>
        <v>0</v>
      </c>
      <c r="O249" s="251">
        <f t="shared" si="30"/>
        <v>0</v>
      </c>
      <c r="P249" s="179">
        <f t="shared" si="31"/>
        <v>0</v>
      </c>
      <c r="Q249" s="179">
        <f t="shared" si="32"/>
        <v>0</v>
      </c>
      <c r="R249" s="179">
        <f t="shared" si="33"/>
        <v>0</v>
      </c>
      <c r="S249" s="331"/>
      <c r="T249" s="480">
        <f t="shared" si="34"/>
        <v>0</v>
      </c>
      <c r="U249" s="448">
        <f t="shared" si="27"/>
        <v>0</v>
      </c>
      <c r="V249" s="449">
        <f>IF($D$8="Space By Space",$F249*$E249,IF($D249="Atrium &gt;40 ft in height",($F249*$E249)+0.04,IF($B249&lt;&gt;0,$E$8*'Project Information'!$L$9,0)))</f>
        <v>0</v>
      </c>
      <c r="W249" s="453">
        <f t="shared" si="35"/>
        <v>0</v>
      </c>
      <c r="X249" s="453">
        <f>IF(OR(C249="Refrig",AND($R$1="RWH",C249="Refrig"),AND($R$1="RWH",C249="Yes")),$W249*(1+#REF!),IF($C249="Yes",$W249*(1+$P$5),W249))</f>
        <v>0</v>
      </c>
      <c r="Y249" s="452">
        <f>IF(OR(C249="Refrig",AND($R$1="RWH",C249="Refrig"),AND($R$1="RWH",C249="Yes")),$V249*(1+#REF!),IF($C249="Yes",$V249*(1+$P$6),V249*(1+0)))</f>
        <v>0</v>
      </c>
      <c r="Z249" s="452">
        <f>IF(OR(C249="Refrig",AND($R$1="RWH",C249="Refrig"),AND($R$1="RWH",C249="Yes")),$W249*#REF!,IF(C249="Yes",$W249*$P$7,W249*0))</f>
        <v>0</v>
      </c>
    </row>
    <row r="250" spans="1:26" ht="63" customHeight="1" thickBot="1">
      <c r="A250" s="242">
        <v>241</v>
      </c>
      <c r="B250" s="243"/>
      <c r="C250" s="247"/>
      <c r="D250" s="279"/>
      <c r="E250" s="250">
        <f t="shared" si="28"/>
        <v>0</v>
      </c>
      <c r="F250" s="278">
        <f t="array" ref="F250">IFERROR(INDEX(CodeLPD,MATCH($D$8&amp;$D250,CodeMethod&amp;SpaceType,0), MATCH('Project Information'!$F$15,Table1[[#Headers],[2020 ECCCNYS (der. IECC 2018)]:[IECC 2015]],0)),0)</f>
        <v>0</v>
      </c>
      <c r="G250" s="328">
        <f>IF(AND('Project Information'!$C$15="Space By Space",'Interior Space'!$B250&gt;0),VLOOKUP('Interior Space'!$D250,Code!$B$34:$E$130,4,TRUE),IF(AND('Project Information'!$C$15="Whole Building",'Project Information'!$L$11=0),'Project Information'!$O$11,IF(AND('Project Information'!$C$15="Whole Building",'Project Information'!$L$11&lt;&gt;'Project Information'!$O$11),'Project Information'!$L$11,0)))</f>
        <v>0</v>
      </c>
      <c r="H250" s="248"/>
      <c r="I250" s="218">
        <f>IFERROR(VLOOKUP(H250,'LED Products List'!$B$8:$G$57,2,FALSE),0)</f>
        <v>0</v>
      </c>
      <c r="J250" s="218">
        <f>IFERROR(VLOOKUP(H250,'LED Products List'!$B$8:$G$57,3,FALSE),0)</f>
        <v>0</v>
      </c>
      <c r="K250" s="218">
        <f>IFERROR(VLOOKUP(H250,'LED Products List'!$B$8:$G$57,4,FALSE),0)</f>
        <v>0</v>
      </c>
      <c r="L250" s="248"/>
      <c r="M250" s="249"/>
      <c r="N250" s="250">
        <f t="shared" si="29"/>
        <v>0</v>
      </c>
      <c r="O250" s="251">
        <f t="shared" si="30"/>
        <v>0</v>
      </c>
      <c r="P250" s="179">
        <f t="shared" si="31"/>
        <v>0</v>
      </c>
      <c r="Q250" s="179">
        <f t="shared" si="32"/>
        <v>0</v>
      </c>
      <c r="R250" s="179">
        <f t="shared" si="33"/>
        <v>0</v>
      </c>
      <c r="S250" s="331"/>
      <c r="T250" s="480">
        <f t="shared" si="34"/>
        <v>0</v>
      </c>
      <c r="U250" s="448">
        <f t="shared" si="27"/>
        <v>0</v>
      </c>
      <c r="V250" s="449">
        <f>IF($D$8="Space By Space",$F250*$E250,IF($D250="Atrium &gt;40 ft in height",($F250*$E250)+0.04,IF($B250&lt;&gt;0,$E$8*'Project Information'!$L$9,0)))</f>
        <v>0</v>
      </c>
      <c r="W250" s="453">
        <f t="shared" si="35"/>
        <v>0</v>
      </c>
      <c r="X250" s="453">
        <f>IF(OR(C250="Refrig",AND($R$1="RWH",C250="Refrig"),AND($R$1="RWH",C250="Yes")),$W250*(1+#REF!),IF($C250="Yes",$W250*(1+$P$5),W250))</f>
        <v>0</v>
      </c>
      <c r="Y250" s="452">
        <f>IF(OR(C250="Refrig",AND($R$1="RWH",C250="Refrig"),AND($R$1="RWH",C250="Yes")),$V250*(1+#REF!),IF($C250="Yes",$V250*(1+$P$6),V250*(1+0)))</f>
        <v>0</v>
      </c>
      <c r="Z250" s="452">
        <f>IF(OR(C250="Refrig",AND($R$1="RWH",C250="Refrig"),AND($R$1="RWH",C250="Yes")),$W250*#REF!,IF(C250="Yes",$W250*$P$7,W250*0))</f>
        <v>0</v>
      </c>
    </row>
    <row r="251" spans="1:26" ht="63" customHeight="1" thickBot="1">
      <c r="A251" s="242">
        <v>242</v>
      </c>
      <c r="B251" s="243"/>
      <c r="C251" s="247"/>
      <c r="D251" s="279"/>
      <c r="E251" s="250">
        <f t="shared" si="28"/>
        <v>0</v>
      </c>
      <c r="F251" s="278">
        <f t="array" ref="F251">IFERROR(INDEX(CodeLPD,MATCH($D$8&amp;$D251,CodeMethod&amp;SpaceType,0), MATCH('Project Information'!$F$15,Table1[[#Headers],[2020 ECCCNYS (der. IECC 2018)]:[IECC 2015]],0)),0)</f>
        <v>0</v>
      </c>
      <c r="G251" s="328">
        <f>IF(AND('Project Information'!$C$15="Space By Space",'Interior Space'!$B251&gt;0),VLOOKUP('Interior Space'!$D251,Code!$B$34:$E$130,4,TRUE),IF(AND('Project Information'!$C$15="Whole Building",'Project Information'!$L$11=0),'Project Information'!$O$11,IF(AND('Project Information'!$C$15="Whole Building",'Project Information'!$L$11&lt;&gt;'Project Information'!$O$11),'Project Information'!$L$11,0)))</f>
        <v>0</v>
      </c>
      <c r="H251" s="248"/>
      <c r="I251" s="218">
        <f>IFERROR(VLOOKUP(H251,'LED Products List'!$B$8:$G$57,2,FALSE),0)</f>
        <v>0</v>
      </c>
      <c r="J251" s="218">
        <f>IFERROR(VLOOKUP(H251,'LED Products List'!$B$8:$G$57,3,FALSE),0)</f>
        <v>0</v>
      </c>
      <c r="K251" s="218">
        <f>IFERROR(VLOOKUP(H251,'LED Products List'!$B$8:$G$57,4,FALSE),0)</f>
        <v>0</v>
      </c>
      <c r="L251" s="248"/>
      <c r="M251" s="249"/>
      <c r="N251" s="250">
        <f t="shared" si="29"/>
        <v>0</v>
      </c>
      <c r="O251" s="251">
        <f t="shared" si="30"/>
        <v>0</v>
      </c>
      <c r="P251" s="179">
        <f t="shared" si="31"/>
        <v>0</v>
      </c>
      <c r="Q251" s="179">
        <f t="shared" si="32"/>
        <v>0</v>
      </c>
      <c r="R251" s="179">
        <f t="shared" si="33"/>
        <v>0</v>
      </c>
      <c r="S251" s="331"/>
      <c r="T251" s="480">
        <f t="shared" si="34"/>
        <v>0</v>
      </c>
      <c r="U251" s="448">
        <f t="shared" si="27"/>
        <v>0</v>
      </c>
      <c r="V251" s="449">
        <f>IF($D$8="Space By Space",$F251*$E251,IF($D251="Atrium &gt;40 ft in height",($F251*$E251)+0.04,IF($B251&lt;&gt;0,$E$8*'Project Information'!$L$9,0)))</f>
        <v>0</v>
      </c>
      <c r="W251" s="453">
        <f t="shared" si="35"/>
        <v>0</v>
      </c>
      <c r="X251" s="453">
        <f>IF(OR(C251="Refrig",AND($R$1="RWH",C251="Refrig"),AND($R$1="RWH",C251="Yes")),$W251*(1+#REF!),IF($C251="Yes",$W251*(1+$P$5),W251))</f>
        <v>0</v>
      </c>
      <c r="Y251" s="452">
        <f>IF(OR(C251="Refrig",AND($R$1="RWH",C251="Refrig"),AND($R$1="RWH",C251="Yes")),$V251*(1+#REF!),IF($C251="Yes",$V251*(1+$P$6),V251*(1+0)))</f>
        <v>0</v>
      </c>
      <c r="Z251" s="452">
        <f>IF(OR(C251="Refrig",AND($R$1="RWH",C251="Refrig"),AND($R$1="RWH",C251="Yes")),$W251*#REF!,IF(C251="Yes",$W251*$P$7,W251*0))</f>
        <v>0</v>
      </c>
    </row>
    <row r="252" spans="1:26" ht="63" customHeight="1" thickBot="1">
      <c r="A252" s="242">
        <v>243</v>
      </c>
      <c r="B252" s="243"/>
      <c r="C252" s="247"/>
      <c r="D252" s="279"/>
      <c r="E252" s="250">
        <f t="shared" si="28"/>
        <v>0</v>
      </c>
      <c r="F252" s="278">
        <f t="array" ref="F252">IFERROR(INDEX(CodeLPD,MATCH($D$8&amp;$D252,CodeMethod&amp;SpaceType,0), MATCH('Project Information'!$F$15,Table1[[#Headers],[2020 ECCCNYS (der. IECC 2018)]:[IECC 2015]],0)),0)</f>
        <v>0</v>
      </c>
      <c r="G252" s="328">
        <f>IF(AND('Project Information'!$C$15="Space By Space",'Interior Space'!$B252&gt;0),VLOOKUP('Interior Space'!$D252,Code!$B$34:$E$130,4,TRUE),IF(AND('Project Information'!$C$15="Whole Building",'Project Information'!$L$11=0),'Project Information'!$O$11,IF(AND('Project Information'!$C$15="Whole Building",'Project Information'!$L$11&lt;&gt;'Project Information'!$O$11),'Project Information'!$L$11,0)))</f>
        <v>0</v>
      </c>
      <c r="H252" s="248"/>
      <c r="I252" s="218">
        <f>IFERROR(VLOOKUP(H252,'LED Products List'!$B$8:$G$57,2,FALSE),0)</f>
        <v>0</v>
      </c>
      <c r="J252" s="218">
        <f>IFERROR(VLOOKUP(H252,'LED Products List'!$B$8:$G$57,3,FALSE),0)</f>
        <v>0</v>
      </c>
      <c r="K252" s="218">
        <f>IFERROR(VLOOKUP(H252,'LED Products List'!$B$8:$G$57,4,FALSE),0)</f>
        <v>0</v>
      </c>
      <c r="L252" s="248"/>
      <c r="M252" s="249"/>
      <c r="N252" s="250">
        <f t="shared" si="29"/>
        <v>0</v>
      </c>
      <c r="O252" s="251">
        <f t="shared" si="30"/>
        <v>0</v>
      </c>
      <c r="P252" s="179">
        <f t="shared" si="31"/>
        <v>0</v>
      </c>
      <c r="Q252" s="179">
        <f t="shared" si="32"/>
        <v>0</v>
      </c>
      <c r="R252" s="179">
        <f t="shared" si="33"/>
        <v>0</v>
      </c>
      <c r="S252" s="331"/>
      <c r="T252" s="480">
        <f t="shared" si="34"/>
        <v>0</v>
      </c>
      <c r="U252" s="448">
        <f t="shared" si="27"/>
        <v>0</v>
      </c>
      <c r="V252" s="449">
        <f>IF($D$8="Space By Space",$F252*$E252,IF($D252="Atrium &gt;40 ft in height",($F252*$E252)+0.04,IF($B252&lt;&gt;0,$E$8*'Project Information'!$L$9,0)))</f>
        <v>0</v>
      </c>
      <c r="W252" s="453">
        <f t="shared" si="35"/>
        <v>0</v>
      </c>
      <c r="X252" s="453">
        <f>IF(OR(C252="Refrig",AND($R$1="RWH",C252="Refrig"),AND($R$1="RWH",C252="Yes")),$W252*(1+#REF!),IF($C252="Yes",$W252*(1+$P$5),W252))</f>
        <v>0</v>
      </c>
      <c r="Y252" s="452">
        <f>IF(OR(C252="Refrig",AND($R$1="RWH",C252="Refrig"),AND($R$1="RWH",C252="Yes")),$V252*(1+#REF!),IF($C252="Yes",$V252*(1+$P$6),V252*(1+0)))</f>
        <v>0</v>
      </c>
      <c r="Z252" s="452">
        <f>IF(OR(C252="Refrig",AND($R$1="RWH",C252="Refrig"),AND($R$1="RWH",C252="Yes")),$W252*#REF!,IF(C252="Yes",$W252*$P$7,W252*0))</f>
        <v>0</v>
      </c>
    </row>
    <row r="253" spans="1:26" ht="63" customHeight="1" thickBot="1">
      <c r="A253" s="242">
        <v>244</v>
      </c>
      <c r="B253" s="243"/>
      <c r="C253" s="247"/>
      <c r="D253" s="279"/>
      <c r="E253" s="250">
        <f t="shared" si="28"/>
        <v>0</v>
      </c>
      <c r="F253" s="278">
        <f t="array" ref="F253">IFERROR(INDEX(CodeLPD,MATCH($D$8&amp;$D253,CodeMethod&amp;SpaceType,0), MATCH('Project Information'!$F$15,Table1[[#Headers],[2020 ECCCNYS (der. IECC 2018)]:[IECC 2015]],0)),0)</f>
        <v>0</v>
      </c>
      <c r="G253" s="328">
        <f>IF(AND('Project Information'!$C$15="Space By Space",'Interior Space'!$B253&gt;0),VLOOKUP('Interior Space'!$D253,Code!$B$34:$E$130,4,TRUE),IF(AND('Project Information'!$C$15="Whole Building",'Project Information'!$L$11=0),'Project Information'!$O$11,IF(AND('Project Information'!$C$15="Whole Building",'Project Information'!$L$11&lt;&gt;'Project Information'!$O$11),'Project Information'!$L$11,0)))</f>
        <v>0</v>
      </c>
      <c r="H253" s="248"/>
      <c r="I253" s="218">
        <f>IFERROR(VLOOKUP(H253,'LED Products List'!$B$8:$G$57,2,FALSE),0)</f>
        <v>0</v>
      </c>
      <c r="J253" s="218">
        <f>IFERROR(VLOOKUP(H253,'LED Products List'!$B$8:$G$57,3,FALSE),0)</f>
        <v>0</v>
      </c>
      <c r="K253" s="218">
        <f>IFERROR(VLOOKUP(H253,'LED Products List'!$B$8:$G$57,4,FALSE),0)</f>
        <v>0</v>
      </c>
      <c r="L253" s="248"/>
      <c r="M253" s="249"/>
      <c r="N253" s="250">
        <f t="shared" si="29"/>
        <v>0</v>
      </c>
      <c r="O253" s="251">
        <f t="shared" si="30"/>
        <v>0</v>
      </c>
      <c r="P253" s="179">
        <f t="shared" si="31"/>
        <v>0</v>
      </c>
      <c r="Q253" s="179">
        <f t="shared" si="32"/>
        <v>0</v>
      </c>
      <c r="R253" s="179">
        <f t="shared" si="33"/>
        <v>0</v>
      </c>
      <c r="S253" s="331"/>
      <c r="T253" s="480">
        <f t="shared" si="34"/>
        <v>0</v>
      </c>
      <c r="U253" s="448">
        <f t="shared" si="27"/>
        <v>0</v>
      </c>
      <c r="V253" s="449">
        <f>IF($D$8="Space By Space",$F253*$E253,IF($D253="Atrium &gt;40 ft in height",($F253*$E253)+0.04,IF($B253&lt;&gt;0,$E$8*'Project Information'!$L$9,0)))</f>
        <v>0</v>
      </c>
      <c r="W253" s="453">
        <f t="shared" si="35"/>
        <v>0</v>
      </c>
      <c r="X253" s="453">
        <f>IF(OR(C253="Refrig",AND($R$1="RWH",C253="Refrig"),AND($R$1="RWH",C253="Yes")),$W253*(1+#REF!),IF($C253="Yes",$W253*(1+$P$5),W253))</f>
        <v>0</v>
      </c>
      <c r="Y253" s="452">
        <f>IF(OR(C253="Refrig",AND($R$1="RWH",C253="Refrig"),AND($R$1="RWH",C253="Yes")),$V253*(1+#REF!),IF($C253="Yes",$V253*(1+$P$6),V253*(1+0)))</f>
        <v>0</v>
      </c>
      <c r="Z253" s="452">
        <f>IF(OR(C253="Refrig",AND($R$1="RWH",C253="Refrig"),AND($R$1="RWH",C253="Yes")),$W253*#REF!,IF(C253="Yes",$W253*$P$7,W253*0))</f>
        <v>0</v>
      </c>
    </row>
    <row r="254" spans="1:26" ht="63" customHeight="1" thickBot="1">
      <c r="A254" s="242">
        <v>245</v>
      </c>
      <c r="B254" s="243"/>
      <c r="C254" s="247"/>
      <c r="D254" s="279"/>
      <c r="E254" s="250">
        <f t="shared" si="28"/>
        <v>0</v>
      </c>
      <c r="F254" s="278">
        <f t="array" ref="F254">IFERROR(INDEX(CodeLPD,MATCH($D$8&amp;$D254,CodeMethod&amp;SpaceType,0), MATCH('Project Information'!$F$15,Table1[[#Headers],[2020 ECCCNYS (der. IECC 2018)]:[IECC 2015]],0)),0)</f>
        <v>0</v>
      </c>
      <c r="G254" s="328">
        <f>IF(AND('Project Information'!$C$15="Space By Space",'Interior Space'!$B254&gt;0),VLOOKUP('Interior Space'!$D254,Code!$B$34:$E$130,4,TRUE),IF(AND('Project Information'!$C$15="Whole Building",'Project Information'!$L$11=0),'Project Information'!$O$11,IF(AND('Project Information'!$C$15="Whole Building",'Project Information'!$L$11&lt;&gt;'Project Information'!$O$11),'Project Information'!$L$11,0)))</f>
        <v>0</v>
      </c>
      <c r="H254" s="248"/>
      <c r="I254" s="218">
        <f>IFERROR(VLOOKUP(H254,'LED Products List'!$B$8:$G$57,2,FALSE),0)</f>
        <v>0</v>
      </c>
      <c r="J254" s="218">
        <f>IFERROR(VLOOKUP(H254,'LED Products List'!$B$8:$G$57,3,FALSE),0)</f>
        <v>0</v>
      </c>
      <c r="K254" s="218">
        <f>IFERROR(VLOOKUP(H254,'LED Products List'!$B$8:$G$57,4,FALSE),0)</f>
        <v>0</v>
      </c>
      <c r="L254" s="248"/>
      <c r="M254" s="249"/>
      <c r="N254" s="250">
        <f t="shared" si="29"/>
        <v>0</v>
      </c>
      <c r="O254" s="251">
        <f t="shared" si="30"/>
        <v>0</v>
      </c>
      <c r="P254" s="179">
        <f t="shared" si="31"/>
        <v>0</v>
      </c>
      <c r="Q254" s="179">
        <f t="shared" si="32"/>
        <v>0</v>
      </c>
      <c r="R254" s="179">
        <f t="shared" si="33"/>
        <v>0</v>
      </c>
      <c r="S254" s="331"/>
      <c r="T254" s="480">
        <f t="shared" si="34"/>
        <v>0</v>
      </c>
      <c r="U254" s="448">
        <f t="shared" si="27"/>
        <v>0</v>
      </c>
      <c r="V254" s="449">
        <f>IF($D$8="Space By Space",$F254*$E254,IF($D254="Atrium &gt;40 ft in height",($F254*$E254)+0.04,IF($B254&lt;&gt;0,$E$8*'Project Information'!$L$9,0)))</f>
        <v>0</v>
      </c>
      <c r="W254" s="453">
        <f t="shared" si="35"/>
        <v>0</v>
      </c>
      <c r="X254" s="453">
        <f>IF(OR(C254="Refrig",AND($R$1="RWH",C254="Refrig"),AND($R$1="RWH",C254="Yes")),$W254*(1+#REF!),IF($C254="Yes",$W254*(1+$P$5),W254))</f>
        <v>0</v>
      </c>
      <c r="Y254" s="452">
        <f>IF(OR(C254="Refrig",AND($R$1="RWH",C254="Refrig"),AND($R$1="RWH",C254="Yes")),$V254*(1+#REF!),IF($C254="Yes",$V254*(1+$P$6),V254*(1+0)))</f>
        <v>0</v>
      </c>
      <c r="Z254" s="452">
        <f>IF(OR(C254="Refrig",AND($R$1="RWH",C254="Refrig"),AND($R$1="RWH",C254="Yes")),$W254*#REF!,IF(C254="Yes",$W254*$P$7,W254*0))</f>
        <v>0</v>
      </c>
    </row>
    <row r="255" spans="1:26" ht="63" customHeight="1" thickBot="1">
      <c r="A255" s="242">
        <v>246</v>
      </c>
      <c r="B255" s="243"/>
      <c r="C255" s="247"/>
      <c r="D255" s="279"/>
      <c r="E255" s="250">
        <f t="shared" si="28"/>
        <v>0</v>
      </c>
      <c r="F255" s="278">
        <f t="array" ref="F255">IFERROR(INDEX(CodeLPD,MATCH($D$8&amp;$D255,CodeMethod&amp;SpaceType,0), MATCH('Project Information'!$F$15,Table1[[#Headers],[2020 ECCCNYS (der. IECC 2018)]:[IECC 2015]],0)),0)</f>
        <v>0</v>
      </c>
      <c r="G255" s="328">
        <f>IF(AND('Project Information'!$C$15="Space By Space",'Interior Space'!$B255&gt;0),VLOOKUP('Interior Space'!$D255,Code!$B$34:$E$130,4,TRUE),IF(AND('Project Information'!$C$15="Whole Building",'Project Information'!$L$11=0),'Project Information'!$O$11,IF(AND('Project Information'!$C$15="Whole Building",'Project Information'!$L$11&lt;&gt;'Project Information'!$O$11),'Project Information'!$L$11,0)))</f>
        <v>0</v>
      </c>
      <c r="H255" s="248"/>
      <c r="I255" s="218">
        <f>IFERROR(VLOOKUP(H255,'LED Products List'!$B$8:$G$57,2,FALSE),0)</f>
        <v>0</v>
      </c>
      <c r="J255" s="218">
        <f>IFERROR(VLOOKUP(H255,'LED Products List'!$B$8:$G$57,3,FALSE),0)</f>
        <v>0</v>
      </c>
      <c r="K255" s="218">
        <f>IFERROR(VLOOKUP(H255,'LED Products List'!$B$8:$G$57,4,FALSE),0)</f>
        <v>0</v>
      </c>
      <c r="L255" s="248"/>
      <c r="M255" s="249"/>
      <c r="N255" s="250">
        <f t="shared" si="29"/>
        <v>0</v>
      </c>
      <c r="O255" s="251">
        <f t="shared" si="30"/>
        <v>0</v>
      </c>
      <c r="P255" s="179">
        <f t="shared" si="31"/>
        <v>0</v>
      </c>
      <c r="Q255" s="179">
        <f t="shared" si="32"/>
        <v>0</v>
      </c>
      <c r="R255" s="179">
        <f t="shared" si="33"/>
        <v>0</v>
      </c>
      <c r="S255" s="331"/>
      <c r="T255" s="480">
        <f t="shared" si="34"/>
        <v>0</v>
      </c>
      <c r="U255" s="448">
        <f t="shared" si="27"/>
        <v>0</v>
      </c>
      <c r="V255" s="449">
        <f>IF($D$8="Space By Space",$F255*$E255,IF($D255="Atrium &gt;40 ft in height",($F255*$E255)+0.04,IF($B255&lt;&gt;0,$E$8*'Project Information'!$L$9,0)))</f>
        <v>0</v>
      </c>
      <c r="W255" s="453">
        <f t="shared" si="35"/>
        <v>0</v>
      </c>
      <c r="X255" s="453">
        <f>IF(OR(C255="Refrig",AND($R$1="RWH",C255="Refrig"),AND($R$1="RWH",C255="Yes")),$W255*(1+#REF!),IF($C255="Yes",$W255*(1+$P$5),W255))</f>
        <v>0</v>
      </c>
      <c r="Y255" s="452">
        <f>IF(OR(C255="Refrig",AND($R$1="RWH",C255="Refrig"),AND($R$1="RWH",C255="Yes")),$V255*(1+#REF!),IF($C255="Yes",$V255*(1+$P$6),V255*(1+0)))</f>
        <v>0</v>
      </c>
      <c r="Z255" s="452">
        <f>IF(OR(C255="Refrig",AND($R$1="RWH",C255="Refrig"),AND($R$1="RWH",C255="Yes")),$W255*#REF!,IF(C255="Yes",$W255*$P$7,W255*0))</f>
        <v>0</v>
      </c>
    </row>
    <row r="256" spans="1:26" ht="63" customHeight="1" thickBot="1">
      <c r="A256" s="242">
        <v>247</v>
      </c>
      <c r="B256" s="243"/>
      <c r="C256" s="247"/>
      <c r="D256" s="279"/>
      <c r="E256" s="250">
        <f t="shared" si="28"/>
        <v>0</v>
      </c>
      <c r="F256" s="278">
        <f t="array" ref="F256">IFERROR(INDEX(CodeLPD,MATCH($D$8&amp;$D256,CodeMethod&amp;SpaceType,0), MATCH('Project Information'!$F$15,Table1[[#Headers],[2020 ECCCNYS (der. IECC 2018)]:[IECC 2015]],0)),0)</f>
        <v>0</v>
      </c>
      <c r="G256" s="328">
        <f>IF(AND('Project Information'!$C$15="Space By Space",'Interior Space'!$B256&gt;0),VLOOKUP('Interior Space'!$D256,Code!$B$34:$E$130,4,TRUE),IF(AND('Project Information'!$C$15="Whole Building",'Project Information'!$L$11=0),'Project Information'!$O$11,IF(AND('Project Information'!$C$15="Whole Building",'Project Information'!$L$11&lt;&gt;'Project Information'!$O$11),'Project Information'!$L$11,0)))</f>
        <v>0</v>
      </c>
      <c r="H256" s="248"/>
      <c r="I256" s="218">
        <f>IFERROR(VLOOKUP(H256,'LED Products List'!$B$8:$G$57,2,FALSE),0)</f>
        <v>0</v>
      </c>
      <c r="J256" s="218">
        <f>IFERROR(VLOOKUP(H256,'LED Products List'!$B$8:$G$57,3,FALSE),0)</f>
        <v>0</v>
      </c>
      <c r="K256" s="218">
        <f>IFERROR(VLOOKUP(H256,'LED Products List'!$B$8:$G$57,4,FALSE),0)</f>
        <v>0</v>
      </c>
      <c r="L256" s="248"/>
      <c r="M256" s="249"/>
      <c r="N256" s="250">
        <f t="shared" si="29"/>
        <v>0</v>
      </c>
      <c r="O256" s="251">
        <f t="shared" si="30"/>
        <v>0</v>
      </c>
      <c r="P256" s="179">
        <f t="shared" si="31"/>
        <v>0</v>
      </c>
      <c r="Q256" s="179">
        <f t="shared" si="32"/>
        <v>0</v>
      </c>
      <c r="R256" s="179">
        <f t="shared" si="33"/>
        <v>0</v>
      </c>
      <c r="S256" s="331"/>
      <c r="T256" s="480">
        <f t="shared" si="34"/>
        <v>0</v>
      </c>
      <c r="U256" s="448">
        <f t="shared" si="27"/>
        <v>0</v>
      </c>
      <c r="V256" s="449">
        <f>IF($D$8="Space By Space",$F256*$E256,IF($D256="Atrium &gt;40 ft in height",($F256*$E256)+0.04,IF($B256&lt;&gt;0,$E$8*'Project Information'!$L$9,0)))</f>
        <v>0</v>
      </c>
      <c r="W256" s="453">
        <f t="shared" si="35"/>
        <v>0</v>
      </c>
      <c r="X256" s="453">
        <f>IF(OR(C256="Refrig",AND($R$1="RWH",C256="Refrig"),AND($R$1="RWH",C256="Yes")),$W256*(1+#REF!),IF($C256="Yes",$W256*(1+$P$5),W256))</f>
        <v>0</v>
      </c>
      <c r="Y256" s="452">
        <f>IF(OR(C256="Refrig",AND($R$1="RWH",C256="Refrig"),AND($R$1="RWH",C256="Yes")),$V256*(1+#REF!),IF($C256="Yes",$V256*(1+$P$6),V256*(1+0)))</f>
        <v>0</v>
      </c>
      <c r="Z256" s="452">
        <f>IF(OR(C256="Refrig",AND($R$1="RWH",C256="Refrig"),AND($R$1="RWH",C256="Yes")),$W256*#REF!,IF(C256="Yes",$W256*$P$7,W256*0))</f>
        <v>0</v>
      </c>
    </row>
    <row r="257" spans="1:26" ht="63" customHeight="1" thickBot="1">
      <c r="A257" s="242">
        <v>248</v>
      </c>
      <c r="B257" s="243"/>
      <c r="C257" s="247"/>
      <c r="D257" s="279"/>
      <c r="E257" s="250">
        <f t="shared" si="28"/>
        <v>0</v>
      </c>
      <c r="F257" s="278">
        <f t="array" ref="F257">IFERROR(INDEX(CodeLPD,MATCH($D$8&amp;$D257,CodeMethod&amp;SpaceType,0), MATCH('Project Information'!$F$15,Table1[[#Headers],[2020 ECCCNYS (der. IECC 2018)]:[IECC 2015]],0)),0)</f>
        <v>0</v>
      </c>
      <c r="G257" s="328">
        <f>IF(AND('Project Information'!$C$15="Space By Space",'Interior Space'!$B257&gt;0),VLOOKUP('Interior Space'!$D257,Code!$B$34:$E$130,4,TRUE),IF(AND('Project Information'!$C$15="Whole Building",'Project Information'!$L$11=0),'Project Information'!$O$11,IF(AND('Project Information'!$C$15="Whole Building",'Project Information'!$L$11&lt;&gt;'Project Information'!$O$11),'Project Information'!$L$11,0)))</f>
        <v>0</v>
      </c>
      <c r="H257" s="248"/>
      <c r="I257" s="218">
        <f>IFERROR(VLOOKUP(H257,'LED Products List'!$B$8:$G$57,2,FALSE),0)</f>
        <v>0</v>
      </c>
      <c r="J257" s="218">
        <f>IFERROR(VLOOKUP(H257,'LED Products List'!$B$8:$G$57,3,FALSE),0)</f>
        <v>0</v>
      </c>
      <c r="K257" s="218">
        <f>IFERROR(VLOOKUP(H257,'LED Products List'!$B$8:$G$57,4,FALSE),0)</f>
        <v>0</v>
      </c>
      <c r="L257" s="248"/>
      <c r="M257" s="249"/>
      <c r="N257" s="250">
        <f t="shared" si="29"/>
        <v>0</v>
      </c>
      <c r="O257" s="251">
        <f t="shared" si="30"/>
        <v>0</v>
      </c>
      <c r="P257" s="179">
        <f t="shared" si="31"/>
        <v>0</v>
      </c>
      <c r="Q257" s="179">
        <f t="shared" si="32"/>
        <v>0</v>
      </c>
      <c r="R257" s="179">
        <f t="shared" si="33"/>
        <v>0</v>
      </c>
      <c r="S257" s="331"/>
      <c r="T257" s="480">
        <f t="shared" si="34"/>
        <v>0</v>
      </c>
      <c r="U257" s="448">
        <f t="shared" si="27"/>
        <v>0</v>
      </c>
      <c r="V257" s="449">
        <f>IF($D$8="Space By Space",$F257*$E257,IF($D257="Atrium &gt;40 ft in height",($F257*$E257)+0.04,IF($B257&lt;&gt;0,$E$8*'Project Information'!$L$9,0)))</f>
        <v>0</v>
      </c>
      <c r="W257" s="453">
        <f t="shared" si="35"/>
        <v>0</v>
      </c>
      <c r="X257" s="453">
        <f>IF(OR(C257="Refrig",AND($R$1="RWH",C257="Refrig"),AND($R$1="RWH",C257="Yes")),$W257*(1+#REF!),IF($C257="Yes",$W257*(1+$P$5),W257))</f>
        <v>0</v>
      </c>
      <c r="Y257" s="452">
        <f>IF(OR(C257="Refrig",AND($R$1="RWH",C257="Refrig"),AND($R$1="RWH",C257="Yes")),$V257*(1+#REF!),IF($C257="Yes",$V257*(1+$P$6),V257*(1+0)))</f>
        <v>0</v>
      </c>
      <c r="Z257" s="452">
        <f>IF(OR(C257="Refrig",AND($R$1="RWH",C257="Refrig"),AND($R$1="RWH",C257="Yes")),$W257*#REF!,IF(C257="Yes",$W257*$P$7,W257*0))</f>
        <v>0</v>
      </c>
    </row>
    <row r="258" spans="1:26" ht="63" customHeight="1" thickBot="1">
      <c r="A258" s="242">
        <v>249</v>
      </c>
      <c r="B258" s="243"/>
      <c r="C258" s="247"/>
      <c r="D258" s="279"/>
      <c r="E258" s="250">
        <f t="shared" si="28"/>
        <v>0</v>
      </c>
      <c r="F258" s="278">
        <f t="array" ref="F258">IFERROR(INDEX(CodeLPD,MATCH($D$8&amp;$D258,CodeMethod&amp;SpaceType,0), MATCH('Project Information'!$F$15,Table1[[#Headers],[2020 ECCCNYS (der. IECC 2018)]:[IECC 2015]],0)),0)</f>
        <v>0</v>
      </c>
      <c r="G258" s="328">
        <f>IF(AND('Project Information'!$C$15="Space By Space",'Interior Space'!$B258&gt;0),VLOOKUP('Interior Space'!$D258,Code!$B$34:$E$130,4,TRUE),IF(AND('Project Information'!$C$15="Whole Building",'Project Information'!$L$11=0),'Project Information'!$O$11,IF(AND('Project Information'!$C$15="Whole Building",'Project Information'!$L$11&lt;&gt;'Project Information'!$O$11),'Project Information'!$L$11,0)))</f>
        <v>0</v>
      </c>
      <c r="H258" s="248"/>
      <c r="I258" s="218">
        <f>IFERROR(VLOOKUP(H258,'LED Products List'!$B$8:$G$57,2,FALSE),0)</f>
        <v>0</v>
      </c>
      <c r="J258" s="218">
        <f>IFERROR(VLOOKUP(H258,'LED Products List'!$B$8:$G$57,3,FALSE),0)</f>
        <v>0</v>
      </c>
      <c r="K258" s="218">
        <f>IFERROR(VLOOKUP(H258,'LED Products List'!$B$8:$G$57,4,FALSE),0)</f>
        <v>0</v>
      </c>
      <c r="L258" s="248"/>
      <c r="M258" s="249"/>
      <c r="N258" s="250">
        <f t="shared" si="29"/>
        <v>0</v>
      </c>
      <c r="O258" s="251">
        <f t="shared" si="30"/>
        <v>0</v>
      </c>
      <c r="P258" s="179">
        <f t="shared" si="31"/>
        <v>0</v>
      </c>
      <c r="Q258" s="179">
        <f t="shared" si="32"/>
        <v>0</v>
      </c>
      <c r="R258" s="179">
        <f t="shared" si="33"/>
        <v>0</v>
      </c>
      <c r="S258" s="331"/>
      <c r="T258" s="480">
        <f t="shared" si="34"/>
        <v>0</v>
      </c>
      <c r="U258" s="448">
        <f t="shared" si="27"/>
        <v>0</v>
      </c>
      <c r="V258" s="449">
        <f>IF($D$8="Space By Space",$F258*$E258,IF($D258="Atrium &gt;40 ft in height",($F258*$E258)+0.04,IF($B258&lt;&gt;0,$E$8*'Project Information'!$L$9,0)))</f>
        <v>0</v>
      </c>
      <c r="W258" s="453">
        <f t="shared" si="35"/>
        <v>0</v>
      </c>
      <c r="X258" s="453">
        <f>IF(OR(C258="Refrig",AND($R$1="RWH",C258="Refrig"),AND($R$1="RWH",C258="Yes")),$W258*(1+#REF!),IF($C258="Yes",$W258*(1+$P$5),W258))</f>
        <v>0</v>
      </c>
      <c r="Y258" s="452">
        <f>IF(OR(C258="Refrig",AND($R$1="RWH",C258="Refrig"),AND($R$1="RWH",C258="Yes")),$V258*(1+#REF!),IF($C258="Yes",$V258*(1+$P$6),V258*(1+0)))</f>
        <v>0</v>
      </c>
      <c r="Z258" s="452">
        <f>IF(OR(C258="Refrig",AND($R$1="RWH",C258="Refrig"),AND($R$1="RWH",C258="Yes")),$W258*#REF!,IF(C258="Yes",$W258*$P$7,W258*0))</f>
        <v>0</v>
      </c>
    </row>
    <row r="259" spans="1:26" ht="63" customHeight="1" thickBot="1">
      <c r="A259" s="242">
        <v>250</v>
      </c>
      <c r="B259" s="243"/>
      <c r="C259" s="247"/>
      <c r="D259" s="279"/>
      <c r="E259" s="250">
        <f t="shared" si="28"/>
        <v>0</v>
      </c>
      <c r="F259" s="278">
        <f t="array" ref="F259">IFERROR(INDEX(CodeLPD,MATCH($D$8&amp;$D259,CodeMethod&amp;SpaceType,0), MATCH('Project Information'!$F$15,Table1[[#Headers],[2020 ECCCNYS (der. IECC 2018)]:[IECC 2015]],0)),0)</f>
        <v>0</v>
      </c>
      <c r="G259" s="328">
        <f>IF(AND('Project Information'!$C$15="Space By Space",'Interior Space'!$B259&gt;0),VLOOKUP('Interior Space'!$D259,Code!$B$34:$E$130,4,TRUE),IF(AND('Project Information'!$C$15="Whole Building",'Project Information'!$L$11=0),'Project Information'!$O$11,IF(AND('Project Information'!$C$15="Whole Building",'Project Information'!$L$11&lt;&gt;'Project Information'!$O$11),'Project Information'!$L$11,0)))</f>
        <v>0</v>
      </c>
      <c r="H259" s="248"/>
      <c r="I259" s="218">
        <f>IFERROR(VLOOKUP(H259,'LED Products List'!$B$8:$G$57,2,FALSE),0)</f>
        <v>0</v>
      </c>
      <c r="J259" s="218">
        <f>IFERROR(VLOOKUP(H259,'LED Products List'!$B$8:$G$57,3,FALSE),0)</f>
        <v>0</v>
      </c>
      <c r="K259" s="218">
        <f>IFERROR(VLOOKUP(H259,'LED Products List'!$B$8:$G$57,4,FALSE),0)</f>
        <v>0</v>
      </c>
      <c r="L259" s="248"/>
      <c r="M259" s="249"/>
      <c r="N259" s="250">
        <f t="shared" si="29"/>
        <v>0</v>
      </c>
      <c r="O259" s="251">
        <f t="shared" si="30"/>
        <v>0</v>
      </c>
      <c r="P259" s="179">
        <f t="shared" si="31"/>
        <v>0</v>
      </c>
      <c r="Q259" s="179">
        <f t="shared" si="32"/>
        <v>0</v>
      </c>
      <c r="R259" s="179">
        <f t="shared" si="33"/>
        <v>0</v>
      </c>
      <c r="S259" s="331"/>
      <c r="T259" s="480">
        <f t="shared" si="34"/>
        <v>0</v>
      </c>
      <c r="U259" s="448">
        <f t="shared" si="27"/>
        <v>0</v>
      </c>
      <c r="V259" s="449">
        <f>IF($D$8="Space By Space",$F259*$E259,IF($D259="Atrium &gt;40 ft in height",($F259*$E259)+0.04,IF($B259&lt;&gt;0,$E$8*'Project Information'!$L$9,0)))</f>
        <v>0</v>
      </c>
      <c r="W259" s="453">
        <f t="shared" si="35"/>
        <v>0</v>
      </c>
      <c r="X259" s="453">
        <f>IF(OR(C259="Refrig",AND($R$1="RWH",C259="Refrig"),AND($R$1="RWH",C259="Yes")),$W259*(1+#REF!),IF($C259="Yes",$W259*(1+$P$5),W259))</f>
        <v>0</v>
      </c>
      <c r="Y259" s="452">
        <f>IF(OR(C259="Refrig",AND($R$1="RWH",C259="Refrig"),AND($R$1="RWH",C259="Yes")),$V259*(1+#REF!),IF($C259="Yes",$V259*(1+$P$6),V259*(1+0)))</f>
        <v>0</v>
      </c>
      <c r="Z259" s="452">
        <f>IF(OR(C259="Refrig",AND($R$1="RWH",C259="Refrig"),AND($R$1="RWH",C259="Yes")),$W259*#REF!,IF(C259="Yes",$W259*$P$7,W259*0))</f>
        <v>0</v>
      </c>
    </row>
    <row r="260" spans="1:26" ht="63" customHeight="1" thickBot="1">
      <c r="A260" s="242">
        <v>251</v>
      </c>
      <c r="B260" s="243"/>
      <c r="C260" s="247"/>
      <c r="D260" s="279"/>
      <c r="E260" s="250">
        <f t="shared" si="28"/>
        <v>0</v>
      </c>
      <c r="F260" s="278">
        <f t="array" ref="F260">IFERROR(INDEX(CodeLPD,MATCH($D$8&amp;$D260,CodeMethod&amp;SpaceType,0), MATCH('Project Information'!$F$15,Table1[[#Headers],[2020 ECCCNYS (der. IECC 2018)]:[IECC 2015]],0)),0)</f>
        <v>0</v>
      </c>
      <c r="G260" s="328">
        <f>IF(AND('Project Information'!$C$15="Space By Space",'Interior Space'!$B260&gt;0),VLOOKUP('Interior Space'!$D260,Code!$B$34:$E$130,4,TRUE),IF(AND('Project Information'!$C$15="Whole Building",'Project Information'!$L$11=0),'Project Information'!$O$11,IF(AND('Project Information'!$C$15="Whole Building",'Project Information'!$L$11&lt;&gt;'Project Information'!$O$11),'Project Information'!$L$11,0)))</f>
        <v>0</v>
      </c>
      <c r="H260" s="248"/>
      <c r="I260" s="218">
        <f>IFERROR(VLOOKUP(H260,'LED Products List'!$B$8:$G$57,2,FALSE),0)</f>
        <v>0</v>
      </c>
      <c r="J260" s="218">
        <f>IFERROR(VLOOKUP(H260,'LED Products List'!$B$8:$G$57,3,FALSE),0)</f>
        <v>0</v>
      </c>
      <c r="K260" s="218">
        <f>IFERROR(VLOOKUP(H260,'LED Products List'!$B$8:$G$57,4,FALSE),0)</f>
        <v>0</v>
      </c>
      <c r="L260" s="248"/>
      <c r="M260" s="249"/>
      <c r="N260" s="250">
        <f t="shared" si="29"/>
        <v>0</v>
      </c>
      <c r="O260" s="251">
        <f t="shared" si="30"/>
        <v>0</v>
      </c>
      <c r="P260" s="179">
        <f t="shared" si="31"/>
        <v>0</v>
      </c>
      <c r="Q260" s="179">
        <f t="shared" si="32"/>
        <v>0</v>
      </c>
      <c r="R260" s="179">
        <f t="shared" si="33"/>
        <v>0</v>
      </c>
      <c r="S260" s="331"/>
      <c r="T260" s="480">
        <f t="shared" si="34"/>
        <v>0</v>
      </c>
      <c r="U260" s="448">
        <f t="shared" si="27"/>
        <v>0</v>
      </c>
      <c r="V260" s="449">
        <f>IF($D$8="Space By Space",$F260*$E260,IF($D260="Atrium &gt;40 ft in height",($F260*$E260)+0.04,IF($B260&lt;&gt;0,$E$8*'Project Information'!$L$9,0)))</f>
        <v>0</v>
      </c>
      <c r="W260" s="453">
        <f t="shared" si="35"/>
        <v>0</v>
      </c>
      <c r="X260" s="453">
        <f>IF(OR(C260="Refrig",AND($R$1="RWH",C260="Refrig"),AND($R$1="RWH",C260="Yes")),$W260*(1+#REF!),IF($C260="Yes",$W260*(1+$P$5),W260))</f>
        <v>0</v>
      </c>
      <c r="Y260" s="452">
        <f>IF(OR(C260="Refrig",AND($R$1="RWH",C260="Refrig"),AND($R$1="RWH",C260="Yes")),$V260*(1+#REF!),IF($C260="Yes",$V260*(1+$P$6),V260*(1+0)))</f>
        <v>0</v>
      </c>
      <c r="Z260" s="452">
        <f>IF(OR(C260="Refrig",AND($R$1="RWH",C260="Refrig"),AND($R$1="RWH",C260="Yes")),$W260*#REF!,IF(C260="Yes",$W260*$P$7,W260*0))</f>
        <v>0</v>
      </c>
    </row>
    <row r="261" spans="1:26" ht="63" customHeight="1" thickBot="1">
      <c r="A261" s="242">
        <v>252</v>
      </c>
      <c r="B261" s="243"/>
      <c r="C261" s="247"/>
      <c r="D261" s="279"/>
      <c r="E261" s="250">
        <f t="shared" si="28"/>
        <v>0</v>
      </c>
      <c r="F261" s="278">
        <f t="array" ref="F261">IFERROR(INDEX(CodeLPD,MATCH($D$8&amp;$D261,CodeMethod&amp;SpaceType,0), MATCH('Project Information'!$F$15,Table1[[#Headers],[2020 ECCCNYS (der. IECC 2018)]:[IECC 2015]],0)),0)</f>
        <v>0</v>
      </c>
      <c r="G261" s="328">
        <f>IF(AND('Project Information'!$C$15="Space By Space",'Interior Space'!$B261&gt;0),VLOOKUP('Interior Space'!$D261,Code!$B$34:$E$130,4,TRUE),IF(AND('Project Information'!$C$15="Whole Building",'Project Information'!$L$11=0),'Project Information'!$O$11,IF(AND('Project Information'!$C$15="Whole Building",'Project Information'!$L$11&lt;&gt;'Project Information'!$O$11),'Project Information'!$L$11,0)))</f>
        <v>0</v>
      </c>
      <c r="H261" s="248"/>
      <c r="I261" s="218">
        <f>IFERROR(VLOOKUP(H261,'LED Products List'!$B$8:$G$57,2,FALSE),0)</f>
        <v>0</v>
      </c>
      <c r="J261" s="218">
        <f>IFERROR(VLOOKUP(H261,'LED Products List'!$B$8:$G$57,3,FALSE),0)</f>
        <v>0</v>
      </c>
      <c r="K261" s="218">
        <f>IFERROR(VLOOKUP(H261,'LED Products List'!$B$8:$G$57,4,FALSE),0)</f>
        <v>0</v>
      </c>
      <c r="L261" s="248"/>
      <c r="M261" s="249"/>
      <c r="N261" s="250">
        <f t="shared" si="29"/>
        <v>0</v>
      </c>
      <c r="O261" s="251">
        <f t="shared" si="30"/>
        <v>0</v>
      </c>
      <c r="P261" s="179">
        <f t="shared" si="31"/>
        <v>0</v>
      </c>
      <c r="Q261" s="179">
        <f t="shared" si="32"/>
        <v>0</v>
      </c>
      <c r="R261" s="179">
        <f t="shared" si="33"/>
        <v>0</v>
      </c>
      <c r="S261" s="331"/>
      <c r="T261" s="480">
        <f t="shared" si="34"/>
        <v>0</v>
      </c>
      <c r="U261" s="448">
        <f t="shared" si="27"/>
        <v>0</v>
      </c>
      <c r="V261" s="449">
        <f>IF($D$8="Space By Space",$F261*$E261,IF($D261="Atrium &gt;40 ft in height",($F261*$E261)+0.04,IF($B261&lt;&gt;0,$E$8*'Project Information'!$L$9,0)))</f>
        <v>0</v>
      </c>
      <c r="W261" s="453">
        <f t="shared" si="35"/>
        <v>0</v>
      </c>
      <c r="X261" s="453">
        <f>IF(OR(C261="Refrig",AND($R$1="RWH",C261="Refrig"),AND($R$1="RWH",C261="Yes")),$W261*(1+#REF!),IF($C261="Yes",$W261*(1+$P$5),W261))</f>
        <v>0</v>
      </c>
      <c r="Y261" s="452">
        <f>IF(OR(C261="Refrig",AND($R$1="RWH",C261="Refrig"),AND($R$1="RWH",C261="Yes")),$V261*(1+#REF!),IF($C261="Yes",$V261*(1+$P$6),V261*(1+0)))</f>
        <v>0</v>
      </c>
      <c r="Z261" s="452">
        <f>IF(OR(C261="Refrig",AND($R$1="RWH",C261="Refrig"),AND($R$1="RWH",C261="Yes")),$W261*#REF!,IF(C261="Yes",$W261*$P$7,W261*0))</f>
        <v>0</v>
      </c>
    </row>
    <row r="262" spans="1:26" ht="63" customHeight="1" thickBot="1">
      <c r="A262" s="242">
        <v>253</v>
      </c>
      <c r="B262" s="243"/>
      <c r="C262" s="247"/>
      <c r="D262" s="279"/>
      <c r="E262" s="250">
        <f t="shared" si="28"/>
        <v>0</v>
      </c>
      <c r="F262" s="278">
        <f t="array" ref="F262">IFERROR(INDEX(CodeLPD,MATCH($D$8&amp;$D262,CodeMethod&amp;SpaceType,0), MATCH('Project Information'!$F$15,Table1[[#Headers],[2020 ECCCNYS (der. IECC 2018)]:[IECC 2015]],0)),0)</f>
        <v>0</v>
      </c>
      <c r="G262" s="328">
        <f>IF(AND('Project Information'!$C$15="Space By Space",'Interior Space'!$B262&gt;0),VLOOKUP('Interior Space'!$D262,Code!$B$34:$E$130,4,TRUE),IF(AND('Project Information'!$C$15="Whole Building",'Project Information'!$L$11=0),'Project Information'!$O$11,IF(AND('Project Information'!$C$15="Whole Building",'Project Information'!$L$11&lt;&gt;'Project Information'!$O$11),'Project Information'!$L$11,0)))</f>
        <v>0</v>
      </c>
      <c r="H262" s="248"/>
      <c r="I262" s="218">
        <f>IFERROR(VLOOKUP(H262,'LED Products List'!$B$8:$G$57,2,FALSE),0)</f>
        <v>0</v>
      </c>
      <c r="J262" s="218">
        <f>IFERROR(VLOOKUP(H262,'LED Products List'!$B$8:$G$57,3,FALSE),0)</f>
        <v>0</v>
      </c>
      <c r="K262" s="218">
        <f>IFERROR(VLOOKUP(H262,'LED Products List'!$B$8:$G$57,4,FALSE),0)</f>
        <v>0</v>
      </c>
      <c r="L262" s="248"/>
      <c r="M262" s="249"/>
      <c r="N262" s="250">
        <f t="shared" si="29"/>
        <v>0</v>
      </c>
      <c r="O262" s="251">
        <f t="shared" si="30"/>
        <v>0</v>
      </c>
      <c r="P262" s="179">
        <f t="shared" si="31"/>
        <v>0</v>
      </c>
      <c r="Q262" s="179">
        <f t="shared" si="32"/>
        <v>0</v>
      </c>
      <c r="R262" s="179">
        <f t="shared" si="33"/>
        <v>0</v>
      </c>
      <c r="S262" s="331"/>
      <c r="T262" s="480">
        <f t="shared" si="34"/>
        <v>0</v>
      </c>
      <c r="U262" s="448">
        <f t="shared" si="27"/>
        <v>0</v>
      </c>
      <c r="V262" s="449">
        <f>IF($D$8="Space By Space",$F262*$E262,IF($D262="Atrium &gt;40 ft in height",($F262*$E262)+0.04,IF($B262&lt;&gt;0,$E$8*'Project Information'!$L$9,0)))</f>
        <v>0</v>
      </c>
      <c r="W262" s="453">
        <f t="shared" si="35"/>
        <v>0</v>
      </c>
      <c r="X262" s="453">
        <f>IF(OR(C262="Refrig",AND($R$1="RWH",C262="Refrig"),AND($R$1="RWH",C262="Yes")),$W262*(1+#REF!),IF($C262="Yes",$W262*(1+$P$5),W262))</f>
        <v>0</v>
      </c>
      <c r="Y262" s="452">
        <f>IF(OR(C262="Refrig",AND($R$1="RWH",C262="Refrig"),AND($R$1="RWH",C262="Yes")),$V262*(1+#REF!),IF($C262="Yes",$V262*(1+$P$6),V262*(1+0)))</f>
        <v>0</v>
      </c>
      <c r="Z262" s="452">
        <f>IF(OR(C262="Refrig",AND($R$1="RWH",C262="Refrig"),AND($R$1="RWH",C262="Yes")),$W262*#REF!,IF(C262="Yes",$W262*$P$7,W262*0))</f>
        <v>0</v>
      </c>
    </row>
    <row r="263" spans="1:26" ht="63" customHeight="1" thickBot="1">
      <c r="A263" s="242">
        <v>254</v>
      </c>
      <c r="B263" s="243"/>
      <c r="C263" s="247"/>
      <c r="D263" s="279"/>
      <c r="E263" s="250">
        <f t="shared" si="28"/>
        <v>0</v>
      </c>
      <c r="F263" s="278">
        <f t="array" ref="F263">IFERROR(INDEX(CodeLPD,MATCH($D$8&amp;$D263,CodeMethod&amp;SpaceType,0), MATCH('Project Information'!$F$15,Table1[[#Headers],[2020 ECCCNYS (der. IECC 2018)]:[IECC 2015]],0)),0)</f>
        <v>0</v>
      </c>
      <c r="G263" s="328">
        <f>IF(AND('Project Information'!$C$15="Space By Space",'Interior Space'!$B263&gt;0),VLOOKUP('Interior Space'!$D263,Code!$B$34:$E$130,4,TRUE),IF(AND('Project Information'!$C$15="Whole Building",'Project Information'!$L$11=0),'Project Information'!$O$11,IF(AND('Project Information'!$C$15="Whole Building",'Project Information'!$L$11&lt;&gt;'Project Information'!$O$11),'Project Information'!$L$11,0)))</f>
        <v>0</v>
      </c>
      <c r="H263" s="248"/>
      <c r="I263" s="218">
        <f>IFERROR(VLOOKUP(H263,'LED Products List'!$B$8:$G$57,2,FALSE),0)</f>
        <v>0</v>
      </c>
      <c r="J263" s="218">
        <f>IFERROR(VLOOKUP(H263,'LED Products List'!$B$8:$G$57,3,FALSE),0)</f>
        <v>0</v>
      </c>
      <c r="K263" s="218">
        <f>IFERROR(VLOOKUP(H263,'LED Products List'!$B$8:$G$57,4,FALSE),0)</f>
        <v>0</v>
      </c>
      <c r="L263" s="248"/>
      <c r="M263" s="249"/>
      <c r="N263" s="250">
        <f t="shared" si="29"/>
        <v>0</v>
      </c>
      <c r="O263" s="251">
        <f t="shared" si="30"/>
        <v>0</v>
      </c>
      <c r="P263" s="179">
        <f t="shared" si="31"/>
        <v>0</v>
      </c>
      <c r="Q263" s="179">
        <f t="shared" si="32"/>
        <v>0</v>
      </c>
      <c r="R263" s="179">
        <f t="shared" si="33"/>
        <v>0</v>
      </c>
      <c r="S263" s="331"/>
      <c r="T263" s="480">
        <f t="shared" si="34"/>
        <v>0</v>
      </c>
      <c r="U263" s="448">
        <f t="shared" si="27"/>
        <v>0</v>
      </c>
      <c r="V263" s="449">
        <f>IF($D$8="Space By Space",$F263*$E263,IF($D263="Atrium &gt;40 ft in height",($F263*$E263)+0.04,IF($B263&lt;&gt;0,$E$8*'Project Information'!$L$9,0)))</f>
        <v>0</v>
      </c>
      <c r="W263" s="453">
        <f t="shared" si="35"/>
        <v>0</v>
      </c>
      <c r="X263" s="453">
        <f>IF(OR(C263="Refrig",AND($R$1="RWH",C263="Refrig"),AND($R$1="RWH",C263="Yes")),$W263*(1+#REF!),IF($C263="Yes",$W263*(1+$P$5),W263))</f>
        <v>0</v>
      </c>
      <c r="Y263" s="452">
        <f>IF(OR(C263="Refrig",AND($R$1="RWH",C263="Refrig"),AND($R$1="RWH",C263="Yes")),$V263*(1+#REF!),IF($C263="Yes",$V263*(1+$P$6),V263*(1+0)))</f>
        <v>0</v>
      </c>
      <c r="Z263" s="452">
        <f>IF(OR(C263="Refrig",AND($R$1="RWH",C263="Refrig"),AND($R$1="RWH",C263="Yes")),$W263*#REF!,IF(C263="Yes",$W263*$P$7,W263*0))</f>
        <v>0</v>
      </c>
    </row>
    <row r="264" spans="1:26" ht="63" customHeight="1" thickBot="1">
      <c r="A264" s="242">
        <v>255</v>
      </c>
      <c r="B264" s="243"/>
      <c r="C264" s="247"/>
      <c r="D264" s="279"/>
      <c r="E264" s="250">
        <f t="shared" si="28"/>
        <v>0</v>
      </c>
      <c r="F264" s="278">
        <f t="array" ref="F264">IFERROR(INDEX(CodeLPD,MATCH($D$8&amp;$D264,CodeMethod&amp;SpaceType,0), MATCH('Project Information'!$F$15,Table1[[#Headers],[2020 ECCCNYS (der. IECC 2018)]:[IECC 2015]],0)),0)</f>
        <v>0</v>
      </c>
      <c r="G264" s="328">
        <f>IF(AND('Project Information'!$C$15="Space By Space",'Interior Space'!$B264&gt;0),VLOOKUP('Interior Space'!$D264,Code!$B$34:$E$130,4,TRUE),IF(AND('Project Information'!$C$15="Whole Building",'Project Information'!$L$11=0),'Project Information'!$O$11,IF(AND('Project Information'!$C$15="Whole Building",'Project Information'!$L$11&lt;&gt;'Project Information'!$O$11),'Project Information'!$L$11,0)))</f>
        <v>0</v>
      </c>
      <c r="H264" s="248"/>
      <c r="I264" s="218">
        <f>IFERROR(VLOOKUP(H264,'LED Products List'!$B$8:$G$57,2,FALSE),0)</f>
        <v>0</v>
      </c>
      <c r="J264" s="218">
        <f>IFERROR(VLOOKUP(H264,'LED Products List'!$B$8:$G$57,3,FALSE),0)</f>
        <v>0</v>
      </c>
      <c r="K264" s="218">
        <f>IFERROR(VLOOKUP(H264,'LED Products List'!$B$8:$G$57,4,FALSE),0)</f>
        <v>0</v>
      </c>
      <c r="L264" s="248"/>
      <c r="M264" s="249"/>
      <c r="N264" s="250">
        <f t="shared" si="29"/>
        <v>0</v>
      </c>
      <c r="O264" s="251">
        <f t="shared" si="30"/>
        <v>0</v>
      </c>
      <c r="P264" s="179">
        <f t="shared" si="31"/>
        <v>0</v>
      </c>
      <c r="Q264" s="179">
        <f t="shared" si="32"/>
        <v>0</v>
      </c>
      <c r="R264" s="179">
        <f t="shared" si="33"/>
        <v>0</v>
      </c>
      <c r="S264" s="331"/>
      <c r="T264" s="480">
        <f t="shared" si="34"/>
        <v>0</v>
      </c>
      <c r="U264" s="448">
        <f t="shared" si="27"/>
        <v>0</v>
      </c>
      <c r="V264" s="449">
        <f>IF($D$8="Space By Space",$F264*$E264,IF($D264="Atrium &gt;40 ft in height",($F264*$E264)+0.04,IF($B264&lt;&gt;0,$E$8*'Project Information'!$L$9,0)))</f>
        <v>0</v>
      </c>
      <c r="W264" s="453">
        <f t="shared" si="35"/>
        <v>0</v>
      </c>
      <c r="X264" s="453">
        <f>IF(OR(C264="Refrig",AND($R$1="RWH",C264="Refrig"),AND($R$1="RWH",C264="Yes")),$W264*(1+#REF!),IF($C264="Yes",$W264*(1+$P$5),W264))</f>
        <v>0</v>
      </c>
      <c r="Y264" s="452">
        <f>IF(OR(C264="Refrig",AND($R$1="RWH",C264="Refrig"),AND($R$1="RWH",C264="Yes")),$V264*(1+#REF!),IF($C264="Yes",$V264*(1+$P$6),V264*(1+0)))</f>
        <v>0</v>
      </c>
      <c r="Z264" s="452">
        <f>IF(OR(C264="Refrig",AND($R$1="RWH",C264="Refrig"),AND($R$1="RWH",C264="Yes")),$W264*#REF!,IF(C264="Yes",$W264*$P$7,W264*0))</f>
        <v>0</v>
      </c>
    </row>
    <row r="265" spans="1:26" ht="63" customHeight="1" thickBot="1">
      <c r="A265" s="242">
        <v>256</v>
      </c>
      <c r="B265" s="243"/>
      <c r="C265" s="247"/>
      <c r="D265" s="279"/>
      <c r="E265" s="250">
        <f t="shared" si="28"/>
        <v>0</v>
      </c>
      <c r="F265" s="278">
        <f t="array" ref="F265">IFERROR(INDEX(CodeLPD,MATCH($D$8&amp;$D265,CodeMethod&amp;SpaceType,0), MATCH('Project Information'!$F$15,Table1[[#Headers],[2020 ECCCNYS (der. IECC 2018)]:[IECC 2015]],0)),0)</f>
        <v>0</v>
      </c>
      <c r="G265" s="328">
        <f>IF(AND('Project Information'!$C$15="Space By Space",'Interior Space'!$B265&gt;0),VLOOKUP('Interior Space'!$D265,Code!$B$34:$E$130,4,TRUE),IF(AND('Project Information'!$C$15="Whole Building",'Project Information'!$L$11=0),'Project Information'!$O$11,IF(AND('Project Information'!$C$15="Whole Building",'Project Information'!$L$11&lt;&gt;'Project Information'!$O$11),'Project Information'!$L$11,0)))</f>
        <v>0</v>
      </c>
      <c r="H265" s="248"/>
      <c r="I265" s="218">
        <f>IFERROR(VLOOKUP(H265,'LED Products List'!$B$8:$G$57,2,FALSE),0)</f>
        <v>0</v>
      </c>
      <c r="J265" s="218">
        <f>IFERROR(VLOOKUP(H265,'LED Products List'!$B$8:$G$57,3,FALSE),0)</f>
        <v>0</v>
      </c>
      <c r="K265" s="218">
        <f>IFERROR(VLOOKUP(H265,'LED Products List'!$B$8:$G$57,4,FALSE),0)</f>
        <v>0</v>
      </c>
      <c r="L265" s="248"/>
      <c r="M265" s="249"/>
      <c r="N265" s="250">
        <f t="shared" si="29"/>
        <v>0</v>
      </c>
      <c r="O265" s="251">
        <f t="shared" si="30"/>
        <v>0</v>
      </c>
      <c r="P265" s="179">
        <f t="shared" si="31"/>
        <v>0</v>
      </c>
      <c r="Q265" s="179">
        <f t="shared" si="32"/>
        <v>0</v>
      </c>
      <c r="R265" s="179">
        <f t="shared" si="33"/>
        <v>0</v>
      </c>
      <c r="S265" s="331"/>
      <c r="T265" s="480">
        <f t="shared" si="34"/>
        <v>0</v>
      </c>
      <c r="U265" s="448">
        <f t="shared" si="27"/>
        <v>0</v>
      </c>
      <c r="V265" s="449">
        <f>IF($D$8="Space By Space",$F265*$E265,IF($D265="Atrium &gt;40 ft in height",($F265*$E265)+0.04,IF($B265&lt;&gt;0,$E$8*'Project Information'!$L$9,0)))</f>
        <v>0</v>
      </c>
      <c r="W265" s="453">
        <f t="shared" si="35"/>
        <v>0</v>
      </c>
      <c r="X265" s="453">
        <f>IF(OR(C265="Refrig",AND($R$1="RWH",C265="Refrig"),AND($R$1="RWH",C265="Yes")),$W265*(1+#REF!),IF($C265="Yes",$W265*(1+$P$5),W265))</f>
        <v>0</v>
      </c>
      <c r="Y265" s="452">
        <f>IF(OR(C265="Refrig",AND($R$1="RWH",C265="Refrig"),AND($R$1="RWH",C265="Yes")),$V265*(1+#REF!),IF($C265="Yes",$V265*(1+$P$6),V265*(1+0)))</f>
        <v>0</v>
      </c>
      <c r="Z265" s="452">
        <f>IF(OR(C265="Refrig",AND($R$1="RWH",C265="Refrig"),AND($R$1="RWH",C265="Yes")),$W265*#REF!,IF(C265="Yes",$W265*$P$7,W265*0))</f>
        <v>0</v>
      </c>
    </row>
    <row r="266" spans="1:26" ht="63" customHeight="1" thickBot="1">
      <c r="A266" s="242">
        <v>257</v>
      </c>
      <c r="B266" s="243"/>
      <c r="C266" s="247"/>
      <c r="D266" s="279"/>
      <c r="E266" s="250">
        <f t="shared" si="28"/>
        <v>0</v>
      </c>
      <c r="F266" s="278">
        <f t="array" ref="F266">IFERROR(INDEX(CodeLPD,MATCH($D$8&amp;$D266,CodeMethod&amp;SpaceType,0), MATCH('Project Information'!$F$15,Table1[[#Headers],[2020 ECCCNYS (der. IECC 2018)]:[IECC 2015]],0)),0)</f>
        <v>0</v>
      </c>
      <c r="G266" s="328">
        <f>IF(AND('Project Information'!$C$15="Space By Space",'Interior Space'!$B266&gt;0),VLOOKUP('Interior Space'!$D266,Code!$B$34:$E$130,4,TRUE),IF(AND('Project Information'!$C$15="Whole Building",'Project Information'!$L$11=0),'Project Information'!$O$11,IF(AND('Project Information'!$C$15="Whole Building",'Project Information'!$L$11&lt;&gt;'Project Information'!$O$11),'Project Information'!$L$11,0)))</f>
        <v>0</v>
      </c>
      <c r="H266" s="248"/>
      <c r="I266" s="218">
        <f>IFERROR(VLOOKUP(H266,'LED Products List'!$B$8:$G$57,2,FALSE),0)</f>
        <v>0</v>
      </c>
      <c r="J266" s="218">
        <f>IFERROR(VLOOKUP(H266,'LED Products List'!$B$8:$G$57,3,FALSE),0)</f>
        <v>0</v>
      </c>
      <c r="K266" s="218">
        <f>IFERROR(VLOOKUP(H266,'LED Products List'!$B$8:$G$57,4,FALSE),0)</f>
        <v>0</v>
      </c>
      <c r="L266" s="248"/>
      <c r="M266" s="249"/>
      <c r="N266" s="250">
        <f t="shared" si="29"/>
        <v>0</v>
      </c>
      <c r="O266" s="251">
        <f t="shared" si="30"/>
        <v>0</v>
      </c>
      <c r="P266" s="179">
        <f t="shared" si="31"/>
        <v>0</v>
      </c>
      <c r="Q266" s="179">
        <f t="shared" si="32"/>
        <v>0</v>
      </c>
      <c r="R266" s="179">
        <f t="shared" si="33"/>
        <v>0</v>
      </c>
      <c r="S266" s="331"/>
      <c r="T266" s="480">
        <f t="shared" si="34"/>
        <v>0</v>
      </c>
      <c r="U266" s="448">
        <f t="shared" ref="U266:U329" si="36">IF(M266="Yes",(K266*N266*$AB$2),0)</f>
        <v>0</v>
      </c>
      <c r="V266" s="449">
        <f>IF($D$8="Space By Space",$F266*$E266,IF($D266="Atrium &gt;40 ft in height",($F266*$E266)+0.04,IF($B266&lt;&gt;0,$E$8*'Project Information'!$L$9,0)))</f>
        <v>0</v>
      </c>
      <c r="W266" s="453">
        <f t="shared" si="35"/>
        <v>0</v>
      </c>
      <c r="X266" s="453">
        <f>IF(OR(C266="Refrig",AND($R$1="RWH",C266="Refrig"),AND($R$1="RWH",C266="Yes")),$W266*(1+#REF!),IF($C266="Yes",$W266*(1+$P$5),W266))</f>
        <v>0</v>
      </c>
      <c r="Y266" s="452">
        <f>IF(OR(C266="Refrig",AND($R$1="RWH",C266="Refrig"),AND($R$1="RWH",C266="Yes")),$V266*(1+#REF!),IF($C266="Yes",$V266*(1+$P$6),V266*(1+0)))</f>
        <v>0</v>
      </c>
      <c r="Z266" s="452">
        <f>IF(OR(C266="Refrig",AND($R$1="RWH",C266="Refrig"),AND($R$1="RWH",C266="Yes")),$W266*#REF!,IF(C266="Yes",$W266*$P$7,W266*0))</f>
        <v>0</v>
      </c>
    </row>
    <row r="267" spans="1:26" ht="63" customHeight="1" thickBot="1">
      <c r="A267" s="242">
        <v>258</v>
      </c>
      <c r="B267" s="243"/>
      <c r="C267" s="247"/>
      <c r="D267" s="279"/>
      <c r="E267" s="250">
        <f t="shared" ref="E267:E330" si="37">IF(LEFT(D267,6)="Atrium","Enter Total Atrium Height in Feet",0)</f>
        <v>0</v>
      </c>
      <c r="F267" s="278">
        <f t="array" ref="F267">IFERROR(INDEX(CodeLPD,MATCH($D$8&amp;$D267,CodeMethod&amp;SpaceType,0), MATCH('Project Information'!$F$15,Table1[[#Headers],[2020 ECCCNYS (der. IECC 2018)]:[IECC 2015]],0)),0)</f>
        <v>0</v>
      </c>
      <c r="G267" s="328">
        <f>IF(AND('Project Information'!$C$15="Space By Space",'Interior Space'!$B267&gt;0),VLOOKUP('Interior Space'!$D267,Code!$B$34:$E$130,4,TRUE),IF(AND('Project Information'!$C$15="Whole Building",'Project Information'!$L$11=0),'Project Information'!$O$11,IF(AND('Project Information'!$C$15="Whole Building",'Project Information'!$L$11&lt;&gt;'Project Information'!$O$11),'Project Information'!$L$11,0)))</f>
        <v>0</v>
      </c>
      <c r="H267" s="248"/>
      <c r="I267" s="218">
        <f>IFERROR(VLOOKUP(H267,'LED Products List'!$B$8:$G$57,2,FALSE),0)</f>
        <v>0</v>
      </c>
      <c r="J267" s="218">
        <f>IFERROR(VLOOKUP(H267,'LED Products List'!$B$8:$G$57,3,FALSE),0)</f>
        <v>0</v>
      </c>
      <c r="K267" s="218">
        <f>IFERROR(VLOOKUP(H267,'LED Products List'!$B$8:$G$57,4,FALSE),0)</f>
        <v>0</v>
      </c>
      <c r="L267" s="248"/>
      <c r="M267" s="249"/>
      <c r="N267" s="250">
        <f t="shared" ref="N267:N330" si="38">L267</f>
        <v>0</v>
      </c>
      <c r="O267" s="251">
        <f t="shared" ref="O267:O330" si="39">IF(M267="Yes",(K267*L267)-(K267*N267*$AB$2),K267*L267)</f>
        <v>0</v>
      </c>
      <c r="P267" s="179">
        <f t="shared" ref="P267:P330" si="40">IFERROR(IF(C267="Refrigerated",G267*$O267*(1+1/$S$5),IF(C267="Frozen",G267*$O267*(1+1/$S$7),IF(C267="Yes",G267*$O267*(1+$P$5),G267*$O267))),0)</f>
        <v>0</v>
      </c>
      <c r="Q267" s="179">
        <f t="shared" ref="Q267:Q330" si="41">IFERROR(IF(C267="Refrigerated",$O267*(1+1/$S$5),IF(C267="Frozen",$O267*(1+1/$S$7),IF(C267="Yes",$O267*(1+$P$6),$O267))),0)</f>
        <v>0</v>
      </c>
      <c r="R267" s="179">
        <f t="shared" ref="R267:R330" si="42">IFERROR(IF(C267="Yes",$G267*$O267*$P$7,$G267*$O267*0),0)</f>
        <v>0</v>
      </c>
      <c r="S267" s="331"/>
      <c r="T267" s="480">
        <f t="shared" ref="T267:T330" si="43">O267*G267/1000</f>
        <v>0</v>
      </c>
      <c r="U267" s="448">
        <f t="shared" si="36"/>
        <v>0</v>
      </c>
      <c r="V267" s="449">
        <f>IF($D$8="Space By Space",$F267*$E267,IF($D267="Atrium &gt;40 ft in height",($F267*$E267)+0.04,IF($B267&lt;&gt;0,$E$8*'Project Information'!$L$9,0)))</f>
        <v>0</v>
      </c>
      <c r="W267" s="453">
        <f t="shared" ref="W267:W330" si="44">IF($D$8="Space By Space",V267*G267,V267*G267)</f>
        <v>0</v>
      </c>
      <c r="X267" s="453">
        <f>IF(OR(C267="Refrig",AND($R$1="RWH",C267="Refrig"),AND($R$1="RWH",C267="Yes")),$W267*(1+#REF!),IF($C267="Yes",$W267*(1+$P$5),W267))</f>
        <v>0</v>
      </c>
      <c r="Y267" s="452">
        <f>IF(OR(C267="Refrig",AND($R$1="RWH",C267="Refrig"),AND($R$1="RWH",C267="Yes")),$V267*(1+#REF!),IF($C267="Yes",$V267*(1+$P$6),V267*(1+0)))</f>
        <v>0</v>
      </c>
      <c r="Z267" s="452">
        <f>IF(OR(C267="Refrig",AND($R$1="RWH",C267="Refrig"),AND($R$1="RWH",C267="Yes")),$W267*#REF!,IF(C267="Yes",$W267*$P$7,W267*0))</f>
        <v>0</v>
      </c>
    </row>
    <row r="268" spans="1:26" ht="63" customHeight="1" thickBot="1">
      <c r="A268" s="242">
        <v>259</v>
      </c>
      <c r="B268" s="243"/>
      <c r="C268" s="247"/>
      <c r="D268" s="279"/>
      <c r="E268" s="250">
        <f t="shared" si="37"/>
        <v>0</v>
      </c>
      <c r="F268" s="278">
        <f t="array" ref="F268">IFERROR(INDEX(CodeLPD,MATCH($D$8&amp;$D268,CodeMethod&amp;SpaceType,0), MATCH('Project Information'!$F$15,Table1[[#Headers],[2020 ECCCNYS (der. IECC 2018)]:[IECC 2015]],0)),0)</f>
        <v>0</v>
      </c>
      <c r="G268" s="328">
        <f>IF(AND('Project Information'!$C$15="Space By Space",'Interior Space'!$B268&gt;0),VLOOKUP('Interior Space'!$D268,Code!$B$34:$E$130,4,TRUE),IF(AND('Project Information'!$C$15="Whole Building",'Project Information'!$L$11=0),'Project Information'!$O$11,IF(AND('Project Information'!$C$15="Whole Building",'Project Information'!$L$11&lt;&gt;'Project Information'!$O$11),'Project Information'!$L$11,0)))</f>
        <v>0</v>
      </c>
      <c r="H268" s="248"/>
      <c r="I268" s="218">
        <f>IFERROR(VLOOKUP(H268,'LED Products List'!$B$8:$G$57,2,FALSE),0)</f>
        <v>0</v>
      </c>
      <c r="J268" s="218">
        <f>IFERROR(VLOOKUP(H268,'LED Products List'!$B$8:$G$57,3,FALSE),0)</f>
        <v>0</v>
      </c>
      <c r="K268" s="218">
        <f>IFERROR(VLOOKUP(H268,'LED Products List'!$B$8:$G$57,4,FALSE),0)</f>
        <v>0</v>
      </c>
      <c r="L268" s="248"/>
      <c r="M268" s="249"/>
      <c r="N268" s="250">
        <f t="shared" si="38"/>
        <v>0</v>
      </c>
      <c r="O268" s="251">
        <f t="shared" si="39"/>
        <v>0</v>
      </c>
      <c r="P268" s="179">
        <f t="shared" si="40"/>
        <v>0</v>
      </c>
      <c r="Q268" s="179">
        <f t="shared" si="41"/>
        <v>0</v>
      </c>
      <c r="R268" s="179">
        <f t="shared" si="42"/>
        <v>0</v>
      </c>
      <c r="S268" s="331"/>
      <c r="T268" s="480">
        <f t="shared" si="43"/>
        <v>0</v>
      </c>
      <c r="U268" s="448">
        <f t="shared" si="36"/>
        <v>0</v>
      </c>
      <c r="V268" s="449">
        <f>IF($D$8="Space By Space",$F268*$E268,IF($D268="Atrium &gt;40 ft in height",($F268*$E268)+0.04,IF($B268&lt;&gt;0,$E$8*'Project Information'!$L$9,0)))</f>
        <v>0</v>
      </c>
      <c r="W268" s="453">
        <f t="shared" si="44"/>
        <v>0</v>
      </c>
      <c r="X268" s="453">
        <f>IF(OR(C268="Refrig",AND($R$1="RWH",C268="Refrig"),AND($R$1="RWH",C268="Yes")),$W268*(1+#REF!),IF($C268="Yes",$W268*(1+$P$5),W268))</f>
        <v>0</v>
      </c>
      <c r="Y268" s="452">
        <f>IF(OR(C268="Refrig",AND($R$1="RWH",C268="Refrig"),AND($R$1="RWH",C268="Yes")),$V268*(1+#REF!),IF($C268="Yes",$V268*(1+$P$6),V268*(1+0)))</f>
        <v>0</v>
      </c>
      <c r="Z268" s="452">
        <f>IF(OR(C268="Refrig",AND($R$1="RWH",C268="Refrig"),AND($R$1="RWH",C268="Yes")),$W268*#REF!,IF(C268="Yes",$W268*$P$7,W268*0))</f>
        <v>0</v>
      </c>
    </row>
    <row r="269" spans="1:26" ht="63" customHeight="1" thickBot="1">
      <c r="A269" s="242">
        <v>260</v>
      </c>
      <c r="B269" s="243"/>
      <c r="C269" s="247"/>
      <c r="D269" s="279"/>
      <c r="E269" s="250">
        <f t="shared" si="37"/>
        <v>0</v>
      </c>
      <c r="F269" s="278">
        <f t="array" ref="F269">IFERROR(INDEX(CodeLPD,MATCH($D$8&amp;$D269,CodeMethod&amp;SpaceType,0), MATCH('Project Information'!$F$15,Table1[[#Headers],[2020 ECCCNYS (der. IECC 2018)]:[IECC 2015]],0)),0)</f>
        <v>0</v>
      </c>
      <c r="G269" s="328">
        <f>IF(AND('Project Information'!$C$15="Space By Space",'Interior Space'!$B269&gt;0),VLOOKUP('Interior Space'!$D269,Code!$B$34:$E$130,4,TRUE),IF(AND('Project Information'!$C$15="Whole Building",'Project Information'!$L$11=0),'Project Information'!$O$11,IF(AND('Project Information'!$C$15="Whole Building",'Project Information'!$L$11&lt;&gt;'Project Information'!$O$11),'Project Information'!$L$11,0)))</f>
        <v>0</v>
      </c>
      <c r="H269" s="248"/>
      <c r="I269" s="218">
        <f>IFERROR(VLOOKUP(H269,'LED Products List'!$B$8:$G$57,2,FALSE),0)</f>
        <v>0</v>
      </c>
      <c r="J269" s="218">
        <f>IFERROR(VLOOKUP(H269,'LED Products List'!$B$8:$G$57,3,FALSE),0)</f>
        <v>0</v>
      </c>
      <c r="K269" s="218">
        <f>IFERROR(VLOOKUP(H269,'LED Products List'!$B$8:$G$57,4,FALSE),0)</f>
        <v>0</v>
      </c>
      <c r="L269" s="248"/>
      <c r="M269" s="249"/>
      <c r="N269" s="250">
        <f t="shared" si="38"/>
        <v>0</v>
      </c>
      <c r="O269" s="251">
        <f t="shared" si="39"/>
        <v>0</v>
      </c>
      <c r="P269" s="179">
        <f t="shared" si="40"/>
        <v>0</v>
      </c>
      <c r="Q269" s="179">
        <f t="shared" si="41"/>
        <v>0</v>
      </c>
      <c r="R269" s="179">
        <f t="shared" si="42"/>
        <v>0</v>
      </c>
      <c r="S269" s="331"/>
      <c r="T269" s="480">
        <f t="shared" si="43"/>
        <v>0</v>
      </c>
      <c r="U269" s="448">
        <f t="shared" si="36"/>
        <v>0</v>
      </c>
      <c r="V269" s="449">
        <f>IF($D$8="Space By Space",$F269*$E269,IF($D269="Atrium &gt;40 ft in height",($F269*$E269)+0.04,IF($B269&lt;&gt;0,$E$8*'Project Information'!$L$9,0)))</f>
        <v>0</v>
      </c>
      <c r="W269" s="453">
        <f t="shared" si="44"/>
        <v>0</v>
      </c>
      <c r="X269" s="453">
        <f>IF(OR(C269="Refrig",AND($R$1="RWH",C269="Refrig"),AND($R$1="RWH",C269="Yes")),$W269*(1+#REF!),IF($C269="Yes",$W269*(1+$P$5),W269))</f>
        <v>0</v>
      </c>
      <c r="Y269" s="452">
        <f>IF(OR(C269="Refrig",AND($R$1="RWH",C269="Refrig"),AND($R$1="RWH",C269="Yes")),$V269*(1+#REF!),IF($C269="Yes",$V269*(1+$P$6),V269*(1+0)))</f>
        <v>0</v>
      </c>
      <c r="Z269" s="452">
        <f>IF(OR(C269="Refrig",AND($R$1="RWH",C269="Refrig"),AND($R$1="RWH",C269="Yes")),$W269*#REF!,IF(C269="Yes",$W269*$P$7,W269*0))</f>
        <v>0</v>
      </c>
    </row>
    <row r="270" spans="1:26" ht="63" customHeight="1" thickBot="1">
      <c r="A270" s="242">
        <v>261</v>
      </c>
      <c r="B270" s="243"/>
      <c r="C270" s="247"/>
      <c r="D270" s="279"/>
      <c r="E270" s="250">
        <f t="shared" si="37"/>
        <v>0</v>
      </c>
      <c r="F270" s="278">
        <f t="array" ref="F270">IFERROR(INDEX(CodeLPD,MATCH($D$8&amp;$D270,CodeMethod&amp;SpaceType,0), MATCH('Project Information'!$F$15,Table1[[#Headers],[2020 ECCCNYS (der. IECC 2018)]:[IECC 2015]],0)),0)</f>
        <v>0</v>
      </c>
      <c r="G270" s="328">
        <f>IF(AND('Project Information'!$C$15="Space By Space",'Interior Space'!$B270&gt;0),VLOOKUP('Interior Space'!$D270,Code!$B$34:$E$130,4,TRUE),IF(AND('Project Information'!$C$15="Whole Building",'Project Information'!$L$11=0),'Project Information'!$O$11,IF(AND('Project Information'!$C$15="Whole Building",'Project Information'!$L$11&lt;&gt;'Project Information'!$O$11),'Project Information'!$L$11,0)))</f>
        <v>0</v>
      </c>
      <c r="H270" s="248"/>
      <c r="I270" s="218">
        <f>IFERROR(VLOOKUP(H270,'LED Products List'!$B$8:$G$57,2,FALSE),0)</f>
        <v>0</v>
      </c>
      <c r="J270" s="218">
        <f>IFERROR(VLOOKUP(H270,'LED Products List'!$B$8:$G$57,3,FALSE),0)</f>
        <v>0</v>
      </c>
      <c r="K270" s="218">
        <f>IFERROR(VLOOKUP(H270,'LED Products List'!$B$8:$G$57,4,FALSE),0)</f>
        <v>0</v>
      </c>
      <c r="L270" s="248"/>
      <c r="M270" s="249"/>
      <c r="N270" s="250">
        <f t="shared" si="38"/>
        <v>0</v>
      </c>
      <c r="O270" s="251">
        <f t="shared" si="39"/>
        <v>0</v>
      </c>
      <c r="P270" s="179">
        <f t="shared" si="40"/>
        <v>0</v>
      </c>
      <c r="Q270" s="179">
        <f t="shared" si="41"/>
        <v>0</v>
      </c>
      <c r="R270" s="179">
        <f t="shared" si="42"/>
        <v>0</v>
      </c>
      <c r="S270" s="331"/>
      <c r="T270" s="480">
        <f t="shared" si="43"/>
        <v>0</v>
      </c>
      <c r="U270" s="448">
        <f t="shared" si="36"/>
        <v>0</v>
      </c>
      <c r="V270" s="449">
        <f>IF($D$8="Space By Space",$F270*$E270,IF($D270="Atrium &gt;40 ft in height",($F270*$E270)+0.04,IF($B270&lt;&gt;0,$E$8*'Project Information'!$L$9,0)))</f>
        <v>0</v>
      </c>
      <c r="W270" s="453">
        <f t="shared" si="44"/>
        <v>0</v>
      </c>
      <c r="X270" s="453">
        <f>IF(OR(C270="Refrig",AND($R$1="RWH",C270="Refrig"),AND($R$1="RWH",C270="Yes")),$W270*(1+#REF!),IF($C270="Yes",$W270*(1+$P$5),W270))</f>
        <v>0</v>
      </c>
      <c r="Y270" s="452">
        <f>IF(OR(C270="Refrig",AND($R$1="RWH",C270="Refrig"),AND($R$1="RWH",C270="Yes")),$V270*(1+#REF!),IF($C270="Yes",$V270*(1+$P$6),V270*(1+0)))</f>
        <v>0</v>
      </c>
      <c r="Z270" s="452">
        <f>IF(OR(C270="Refrig",AND($R$1="RWH",C270="Refrig"),AND($R$1="RWH",C270="Yes")),$W270*#REF!,IF(C270="Yes",$W270*$P$7,W270*0))</f>
        <v>0</v>
      </c>
    </row>
    <row r="271" spans="1:26" ht="63" customHeight="1" thickBot="1">
      <c r="A271" s="242">
        <v>262</v>
      </c>
      <c r="B271" s="243"/>
      <c r="C271" s="247"/>
      <c r="D271" s="279"/>
      <c r="E271" s="250">
        <f t="shared" si="37"/>
        <v>0</v>
      </c>
      <c r="F271" s="278">
        <f t="array" ref="F271">IFERROR(INDEX(CodeLPD,MATCH($D$8&amp;$D271,CodeMethod&amp;SpaceType,0), MATCH('Project Information'!$F$15,Table1[[#Headers],[2020 ECCCNYS (der. IECC 2018)]:[IECC 2015]],0)),0)</f>
        <v>0</v>
      </c>
      <c r="G271" s="328">
        <f>IF(AND('Project Information'!$C$15="Space By Space",'Interior Space'!$B271&gt;0),VLOOKUP('Interior Space'!$D271,Code!$B$34:$E$130,4,TRUE),IF(AND('Project Information'!$C$15="Whole Building",'Project Information'!$L$11=0),'Project Information'!$O$11,IF(AND('Project Information'!$C$15="Whole Building",'Project Information'!$L$11&lt;&gt;'Project Information'!$O$11),'Project Information'!$L$11,0)))</f>
        <v>0</v>
      </c>
      <c r="H271" s="248"/>
      <c r="I271" s="218">
        <f>IFERROR(VLOOKUP(H271,'LED Products List'!$B$8:$G$57,2,FALSE),0)</f>
        <v>0</v>
      </c>
      <c r="J271" s="218">
        <f>IFERROR(VLOOKUP(H271,'LED Products List'!$B$8:$G$57,3,FALSE),0)</f>
        <v>0</v>
      </c>
      <c r="K271" s="218">
        <f>IFERROR(VLOOKUP(H271,'LED Products List'!$B$8:$G$57,4,FALSE),0)</f>
        <v>0</v>
      </c>
      <c r="L271" s="248"/>
      <c r="M271" s="249"/>
      <c r="N271" s="250">
        <f t="shared" si="38"/>
        <v>0</v>
      </c>
      <c r="O271" s="251">
        <f t="shared" si="39"/>
        <v>0</v>
      </c>
      <c r="P271" s="179">
        <f t="shared" si="40"/>
        <v>0</v>
      </c>
      <c r="Q271" s="179">
        <f t="shared" si="41"/>
        <v>0</v>
      </c>
      <c r="R271" s="179">
        <f t="shared" si="42"/>
        <v>0</v>
      </c>
      <c r="S271" s="331"/>
      <c r="T271" s="480">
        <f t="shared" si="43"/>
        <v>0</v>
      </c>
      <c r="U271" s="448">
        <f t="shared" si="36"/>
        <v>0</v>
      </c>
      <c r="V271" s="449">
        <f>IF($D$8="Space By Space",$F271*$E271,IF($D271="Atrium &gt;40 ft in height",($F271*$E271)+0.04,IF($B271&lt;&gt;0,$E$8*'Project Information'!$L$9,0)))</f>
        <v>0</v>
      </c>
      <c r="W271" s="453">
        <f t="shared" si="44"/>
        <v>0</v>
      </c>
      <c r="X271" s="453">
        <f>IF(OR(C271="Refrig",AND($R$1="RWH",C271="Refrig"),AND($R$1="RWH",C271="Yes")),$W271*(1+#REF!),IF($C271="Yes",$W271*(1+$P$5),W271))</f>
        <v>0</v>
      </c>
      <c r="Y271" s="452">
        <f>IF(OR(C271="Refrig",AND($R$1="RWH",C271="Refrig"),AND($R$1="RWH",C271="Yes")),$V271*(1+#REF!),IF($C271="Yes",$V271*(1+$P$6),V271*(1+0)))</f>
        <v>0</v>
      </c>
      <c r="Z271" s="452">
        <f>IF(OR(C271="Refrig",AND($R$1="RWH",C271="Refrig"),AND($R$1="RWH",C271="Yes")),$W271*#REF!,IF(C271="Yes",$W271*$P$7,W271*0))</f>
        <v>0</v>
      </c>
    </row>
    <row r="272" spans="1:26" ht="63" customHeight="1" thickBot="1">
      <c r="A272" s="242">
        <v>263</v>
      </c>
      <c r="B272" s="243"/>
      <c r="C272" s="247"/>
      <c r="D272" s="279"/>
      <c r="E272" s="250">
        <f t="shared" si="37"/>
        <v>0</v>
      </c>
      <c r="F272" s="278">
        <f t="array" ref="F272">IFERROR(INDEX(CodeLPD,MATCH($D$8&amp;$D272,CodeMethod&amp;SpaceType,0), MATCH('Project Information'!$F$15,Table1[[#Headers],[2020 ECCCNYS (der. IECC 2018)]:[IECC 2015]],0)),0)</f>
        <v>0</v>
      </c>
      <c r="G272" s="328">
        <f>IF(AND('Project Information'!$C$15="Space By Space",'Interior Space'!$B272&gt;0),VLOOKUP('Interior Space'!$D272,Code!$B$34:$E$130,4,TRUE),IF(AND('Project Information'!$C$15="Whole Building",'Project Information'!$L$11=0),'Project Information'!$O$11,IF(AND('Project Information'!$C$15="Whole Building",'Project Information'!$L$11&lt;&gt;'Project Information'!$O$11),'Project Information'!$L$11,0)))</f>
        <v>0</v>
      </c>
      <c r="H272" s="248"/>
      <c r="I272" s="218">
        <f>IFERROR(VLOOKUP(H272,'LED Products List'!$B$8:$G$57,2,FALSE),0)</f>
        <v>0</v>
      </c>
      <c r="J272" s="218">
        <f>IFERROR(VLOOKUP(H272,'LED Products List'!$B$8:$G$57,3,FALSE),0)</f>
        <v>0</v>
      </c>
      <c r="K272" s="218">
        <f>IFERROR(VLOOKUP(H272,'LED Products List'!$B$8:$G$57,4,FALSE),0)</f>
        <v>0</v>
      </c>
      <c r="L272" s="248"/>
      <c r="M272" s="249"/>
      <c r="N272" s="250">
        <f t="shared" si="38"/>
        <v>0</v>
      </c>
      <c r="O272" s="251">
        <f t="shared" si="39"/>
        <v>0</v>
      </c>
      <c r="P272" s="179">
        <f t="shared" si="40"/>
        <v>0</v>
      </c>
      <c r="Q272" s="179">
        <f t="shared" si="41"/>
        <v>0</v>
      </c>
      <c r="R272" s="179">
        <f t="shared" si="42"/>
        <v>0</v>
      </c>
      <c r="S272" s="331"/>
      <c r="T272" s="480">
        <f t="shared" si="43"/>
        <v>0</v>
      </c>
      <c r="U272" s="448">
        <f t="shared" si="36"/>
        <v>0</v>
      </c>
      <c r="V272" s="449">
        <f>IF($D$8="Space By Space",$F272*$E272,IF($D272="Atrium &gt;40 ft in height",($F272*$E272)+0.04,IF($B272&lt;&gt;0,$E$8*'Project Information'!$L$9,0)))</f>
        <v>0</v>
      </c>
      <c r="W272" s="453">
        <f t="shared" si="44"/>
        <v>0</v>
      </c>
      <c r="X272" s="453">
        <f>IF(OR(C272="Refrig",AND($R$1="RWH",C272="Refrig"),AND($R$1="RWH",C272="Yes")),$W272*(1+#REF!),IF($C272="Yes",$W272*(1+$P$5),W272))</f>
        <v>0</v>
      </c>
      <c r="Y272" s="452">
        <f>IF(OR(C272="Refrig",AND($R$1="RWH",C272="Refrig"),AND($R$1="RWH",C272="Yes")),$V272*(1+#REF!),IF($C272="Yes",$V272*(1+$P$6),V272*(1+0)))</f>
        <v>0</v>
      </c>
      <c r="Z272" s="452">
        <f>IF(OR(C272="Refrig",AND($R$1="RWH",C272="Refrig"),AND($R$1="RWH",C272="Yes")),$W272*#REF!,IF(C272="Yes",$W272*$P$7,W272*0))</f>
        <v>0</v>
      </c>
    </row>
    <row r="273" spans="1:26" ht="63" customHeight="1" thickBot="1">
      <c r="A273" s="242">
        <v>264</v>
      </c>
      <c r="B273" s="243"/>
      <c r="C273" s="247"/>
      <c r="D273" s="279"/>
      <c r="E273" s="250">
        <f t="shared" si="37"/>
        <v>0</v>
      </c>
      <c r="F273" s="278">
        <f t="array" ref="F273">IFERROR(INDEX(CodeLPD,MATCH($D$8&amp;$D273,CodeMethod&amp;SpaceType,0), MATCH('Project Information'!$F$15,Table1[[#Headers],[2020 ECCCNYS (der. IECC 2018)]:[IECC 2015]],0)),0)</f>
        <v>0</v>
      </c>
      <c r="G273" s="328">
        <f>IF(AND('Project Information'!$C$15="Space By Space",'Interior Space'!$B273&gt;0),VLOOKUP('Interior Space'!$D273,Code!$B$34:$E$130,4,TRUE),IF(AND('Project Information'!$C$15="Whole Building",'Project Information'!$L$11=0),'Project Information'!$O$11,IF(AND('Project Information'!$C$15="Whole Building",'Project Information'!$L$11&lt;&gt;'Project Information'!$O$11),'Project Information'!$L$11,0)))</f>
        <v>0</v>
      </c>
      <c r="H273" s="248"/>
      <c r="I273" s="218">
        <f>IFERROR(VLOOKUP(H273,'LED Products List'!$B$8:$G$57,2,FALSE),0)</f>
        <v>0</v>
      </c>
      <c r="J273" s="218">
        <f>IFERROR(VLOOKUP(H273,'LED Products List'!$B$8:$G$57,3,FALSE),0)</f>
        <v>0</v>
      </c>
      <c r="K273" s="218">
        <f>IFERROR(VLOOKUP(H273,'LED Products List'!$B$8:$G$57,4,FALSE),0)</f>
        <v>0</v>
      </c>
      <c r="L273" s="248"/>
      <c r="M273" s="249"/>
      <c r="N273" s="250">
        <f t="shared" si="38"/>
        <v>0</v>
      </c>
      <c r="O273" s="251">
        <f t="shared" si="39"/>
        <v>0</v>
      </c>
      <c r="P273" s="179">
        <f t="shared" si="40"/>
        <v>0</v>
      </c>
      <c r="Q273" s="179">
        <f t="shared" si="41"/>
        <v>0</v>
      </c>
      <c r="R273" s="179">
        <f t="shared" si="42"/>
        <v>0</v>
      </c>
      <c r="S273" s="331"/>
      <c r="T273" s="480">
        <f t="shared" si="43"/>
        <v>0</v>
      </c>
      <c r="U273" s="448">
        <f t="shared" si="36"/>
        <v>0</v>
      </c>
      <c r="V273" s="449">
        <f>IF($D$8="Space By Space",$F273*$E273,IF($D273="Atrium &gt;40 ft in height",($F273*$E273)+0.04,IF($B273&lt;&gt;0,$E$8*'Project Information'!$L$9,0)))</f>
        <v>0</v>
      </c>
      <c r="W273" s="453">
        <f t="shared" si="44"/>
        <v>0</v>
      </c>
      <c r="X273" s="453">
        <f>IF(OR(C273="Refrig",AND($R$1="RWH",C273="Refrig"),AND($R$1="RWH",C273="Yes")),$W273*(1+#REF!),IF($C273="Yes",$W273*(1+$P$5),W273))</f>
        <v>0</v>
      </c>
      <c r="Y273" s="452">
        <f>IF(OR(C273="Refrig",AND($R$1="RWH",C273="Refrig"),AND($R$1="RWH",C273="Yes")),$V273*(1+#REF!),IF($C273="Yes",$V273*(1+$P$6),V273*(1+0)))</f>
        <v>0</v>
      </c>
      <c r="Z273" s="452">
        <f>IF(OR(C273="Refrig",AND($R$1="RWH",C273="Refrig"),AND($R$1="RWH",C273="Yes")),$W273*#REF!,IF(C273="Yes",$W273*$P$7,W273*0))</f>
        <v>0</v>
      </c>
    </row>
    <row r="274" spans="1:26" ht="63" customHeight="1" thickBot="1">
      <c r="A274" s="242">
        <v>265</v>
      </c>
      <c r="B274" s="243"/>
      <c r="C274" s="247"/>
      <c r="D274" s="279"/>
      <c r="E274" s="250">
        <f t="shared" si="37"/>
        <v>0</v>
      </c>
      <c r="F274" s="278">
        <f t="array" ref="F274">IFERROR(INDEX(CodeLPD,MATCH($D$8&amp;$D274,CodeMethod&amp;SpaceType,0), MATCH('Project Information'!$F$15,Table1[[#Headers],[2020 ECCCNYS (der. IECC 2018)]:[IECC 2015]],0)),0)</f>
        <v>0</v>
      </c>
      <c r="G274" s="328">
        <f>IF(AND('Project Information'!$C$15="Space By Space",'Interior Space'!$B274&gt;0),VLOOKUP('Interior Space'!$D274,Code!$B$34:$E$130,4,TRUE),IF(AND('Project Information'!$C$15="Whole Building",'Project Information'!$L$11=0),'Project Information'!$O$11,IF(AND('Project Information'!$C$15="Whole Building",'Project Information'!$L$11&lt;&gt;'Project Information'!$O$11),'Project Information'!$L$11,0)))</f>
        <v>0</v>
      </c>
      <c r="H274" s="248"/>
      <c r="I274" s="218">
        <f>IFERROR(VLOOKUP(H274,'LED Products List'!$B$8:$G$57,2,FALSE),0)</f>
        <v>0</v>
      </c>
      <c r="J274" s="218">
        <f>IFERROR(VLOOKUP(H274,'LED Products List'!$B$8:$G$57,3,FALSE),0)</f>
        <v>0</v>
      </c>
      <c r="K274" s="218">
        <f>IFERROR(VLOOKUP(H274,'LED Products List'!$B$8:$G$57,4,FALSE),0)</f>
        <v>0</v>
      </c>
      <c r="L274" s="248"/>
      <c r="M274" s="249"/>
      <c r="N274" s="250">
        <f t="shared" si="38"/>
        <v>0</v>
      </c>
      <c r="O274" s="251">
        <f t="shared" si="39"/>
        <v>0</v>
      </c>
      <c r="P274" s="179">
        <f t="shared" si="40"/>
        <v>0</v>
      </c>
      <c r="Q274" s="179">
        <f t="shared" si="41"/>
        <v>0</v>
      </c>
      <c r="R274" s="179">
        <f t="shared" si="42"/>
        <v>0</v>
      </c>
      <c r="S274" s="331"/>
      <c r="T274" s="480">
        <f t="shared" si="43"/>
        <v>0</v>
      </c>
      <c r="U274" s="448">
        <f t="shared" si="36"/>
        <v>0</v>
      </c>
      <c r="V274" s="449">
        <f>IF($D$8="Space By Space",$F274*$E274,IF($D274="Atrium &gt;40 ft in height",($F274*$E274)+0.04,IF($B274&lt;&gt;0,$E$8*'Project Information'!$L$9,0)))</f>
        <v>0</v>
      </c>
      <c r="W274" s="453">
        <f t="shared" si="44"/>
        <v>0</v>
      </c>
      <c r="X274" s="453">
        <f>IF(OR(C274="Refrig",AND($R$1="RWH",C274="Refrig"),AND($R$1="RWH",C274="Yes")),$W274*(1+#REF!),IF($C274="Yes",$W274*(1+$P$5),W274))</f>
        <v>0</v>
      </c>
      <c r="Y274" s="452">
        <f>IF(OR(C274="Refrig",AND($R$1="RWH",C274="Refrig"),AND($R$1="RWH",C274="Yes")),$V274*(1+#REF!),IF($C274="Yes",$V274*(1+$P$6),V274*(1+0)))</f>
        <v>0</v>
      </c>
      <c r="Z274" s="452">
        <f>IF(OR(C274="Refrig",AND($R$1="RWH",C274="Refrig"),AND($R$1="RWH",C274="Yes")),$W274*#REF!,IF(C274="Yes",$W274*$P$7,W274*0))</f>
        <v>0</v>
      </c>
    </row>
    <row r="275" spans="1:26" ht="63" customHeight="1" thickBot="1">
      <c r="A275" s="242">
        <v>266</v>
      </c>
      <c r="B275" s="243"/>
      <c r="C275" s="247"/>
      <c r="D275" s="279"/>
      <c r="E275" s="250">
        <f t="shared" si="37"/>
        <v>0</v>
      </c>
      <c r="F275" s="278">
        <f t="array" ref="F275">IFERROR(INDEX(CodeLPD,MATCH($D$8&amp;$D275,CodeMethod&amp;SpaceType,0), MATCH('Project Information'!$F$15,Table1[[#Headers],[2020 ECCCNYS (der. IECC 2018)]:[IECC 2015]],0)),0)</f>
        <v>0</v>
      </c>
      <c r="G275" s="328">
        <f>IF(AND('Project Information'!$C$15="Space By Space",'Interior Space'!$B275&gt;0),VLOOKUP('Interior Space'!$D275,Code!$B$34:$E$130,4,TRUE),IF(AND('Project Information'!$C$15="Whole Building",'Project Information'!$L$11=0),'Project Information'!$O$11,IF(AND('Project Information'!$C$15="Whole Building",'Project Information'!$L$11&lt;&gt;'Project Information'!$O$11),'Project Information'!$L$11,0)))</f>
        <v>0</v>
      </c>
      <c r="H275" s="248"/>
      <c r="I275" s="218">
        <f>IFERROR(VLOOKUP(H275,'LED Products List'!$B$8:$G$57,2,FALSE),0)</f>
        <v>0</v>
      </c>
      <c r="J275" s="218">
        <f>IFERROR(VLOOKUP(H275,'LED Products List'!$B$8:$G$57,3,FALSE),0)</f>
        <v>0</v>
      </c>
      <c r="K275" s="218">
        <f>IFERROR(VLOOKUP(H275,'LED Products List'!$B$8:$G$57,4,FALSE),0)</f>
        <v>0</v>
      </c>
      <c r="L275" s="248"/>
      <c r="M275" s="249"/>
      <c r="N275" s="250">
        <f t="shared" si="38"/>
        <v>0</v>
      </c>
      <c r="O275" s="251">
        <f t="shared" si="39"/>
        <v>0</v>
      </c>
      <c r="P275" s="179">
        <f t="shared" si="40"/>
        <v>0</v>
      </c>
      <c r="Q275" s="179">
        <f t="shared" si="41"/>
        <v>0</v>
      </c>
      <c r="R275" s="179">
        <f t="shared" si="42"/>
        <v>0</v>
      </c>
      <c r="S275" s="331"/>
      <c r="T275" s="480">
        <f t="shared" si="43"/>
        <v>0</v>
      </c>
      <c r="U275" s="448">
        <f t="shared" si="36"/>
        <v>0</v>
      </c>
      <c r="V275" s="449">
        <f>IF($D$8="Space By Space",$F275*$E275,IF($D275="Atrium &gt;40 ft in height",($F275*$E275)+0.04,IF($B275&lt;&gt;0,$E$8*'Project Information'!$L$9,0)))</f>
        <v>0</v>
      </c>
      <c r="W275" s="453">
        <f t="shared" si="44"/>
        <v>0</v>
      </c>
      <c r="X275" s="453">
        <f>IF(OR(C275="Refrig",AND($R$1="RWH",C275="Refrig"),AND($R$1="RWH",C275="Yes")),$W275*(1+#REF!),IF($C275="Yes",$W275*(1+$P$5),W275))</f>
        <v>0</v>
      </c>
      <c r="Y275" s="452">
        <f>IF(OR(C275="Refrig",AND($R$1="RWH",C275="Refrig"),AND($R$1="RWH",C275="Yes")),$V275*(1+#REF!),IF($C275="Yes",$V275*(1+$P$6),V275*(1+0)))</f>
        <v>0</v>
      </c>
      <c r="Z275" s="452">
        <f>IF(OR(C275="Refrig",AND($R$1="RWH",C275="Refrig"),AND($R$1="RWH",C275="Yes")),$W275*#REF!,IF(C275="Yes",$W275*$P$7,W275*0))</f>
        <v>0</v>
      </c>
    </row>
    <row r="276" spans="1:26" ht="63" customHeight="1" thickBot="1">
      <c r="A276" s="242">
        <v>267</v>
      </c>
      <c r="B276" s="243"/>
      <c r="C276" s="247"/>
      <c r="D276" s="279"/>
      <c r="E276" s="250">
        <f t="shared" si="37"/>
        <v>0</v>
      </c>
      <c r="F276" s="278">
        <f t="array" ref="F276">IFERROR(INDEX(CodeLPD,MATCH($D$8&amp;$D276,CodeMethod&amp;SpaceType,0), MATCH('Project Information'!$F$15,Table1[[#Headers],[2020 ECCCNYS (der. IECC 2018)]:[IECC 2015]],0)),0)</f>
        <v>0</v>
      </c>
      <c r="G276" s="328">
        <f>IF(AND('Project Information'!$C$15="Space By Space",'Interior Space'!$B276&gt;0),VLOOKUP('Interior Space'!$D276,Code!$B$34:$E$130,4,TRUE),IF(AND('Project Information'!$C$15="Whole Building",'Project Information'!$L$11=0),'Project Information'!$O$11,IF(AND('Project Information'!$C$15="Whole Building",'Project Information'!$L$11&lt;&gt;'Project Information'!$O$11),'Project Information'!$L$11,0)))</f>
        <v>0</v>
      </c>
      <c r="H276" s="248"/>
      <c r="I276" s="218">
        <f>IFERROR(VLOOKUP(H276,'LED Products List'!$B$8:$G$57,2,FALSE),0)</f>
        <v>0</v>
      </c>
      <c r="J276" s="218">
        <f>IFERROR(VLOOKUP(H276,'LED Products List'!$B$8:$G$57,3,FALSE),0)</f>
        <v>0</v>
      </c>
      <c r="K276" s="218">
        <f>IFERROR(VLOOKUP(H276,'LED Products List'!$B$8:$G$57,4,FALSE),0)</f>
        <v>0</v>
      </c>
      <c r="L276" s="248"/>
      <c r="M276" s="249"/>
      <c r="N276" s="250">
        <f t="shared" si="38"/>
        <v>0</v>
      </c>
      <c r="O276" s="251">
        <f t="shared" si="39"/>
        <v>0</v>
      </c>
      <c r="P276" s="179">
        <f t="shared" si="40"/>
        <v>0</v>
      </c>
      <c r="Q276" s="179">
        <f t="shared" si="41"/>
        <v>0</v>
      </c>
      <c r="R276" s="179">
        <f t="shared" si="42"/>
        <v>0</v>
      </c>
      <c r="S276" s="331"/>
      <c r="T276" s="480">
        <f t="shared" si="43"/>
        <v>0</v>
      </c>
      <c r="U276" s="448">
        <f t="shared" si="36"/>
        <v>0</v>
      </c>
      <c r="V276" s="449">
        <f>IF($D$8="Space By Space",$F276*$E276,IF($D276="Atrium &gt;40 ft in height",($F276*$E276)+0.04,IF($B276&lt;&gt;0,$E$8*'Project Information'!$L$9,0)))</f>
        <v>0</v>
      </c>
      <c r="W276" s="453">
        <f t="shared" si="44"/>
        <v>0</v>
      </c>
      <c r="X276" s="453">
        <f>IF(OR(C276="Refrig",AND($R$1="RWH",C276="Refrig"),AND($R$1="RWH",C276="Yes")),$W276*(1+#REF!),IF($C276="Yes",$W276*(1+$P$5),W276))</f>
        <v>0</v>
      </c>
      <c r="Y276" s="452">
        <f>IF(OR(C276="Refrig",AND($R$1="RWH",C276="Refrig"),AND($R$1="RWH",C276="Yes")),$V276*(1+#REF!),IF($C276="Yes",$V276*(1+$P$6),V276*(1+0)))</f>
        <v>0</v>
      </c>
      <c r="Z276" s="452">
        <f>IF(OR(C276="Refrig",AND($R$1="RWH",C276="Refrig"),AND($R$1="RWH",C276="Yes")),$W276*#REF!,IF(C276="Yes",$W276*$P$7,W276*0))</f>
        <v>0</v>
      </c>
    </row>
    <row r="277" spans="1:26" ht="63" customHeight="1" thickBot="1">
      <c r="A277" s="242">
        <v>268</v>
      </c>
      <c r="B277" s="243"/>
      <c r="C277" s="247"/>
      <c r="D277" s="279"/>
      <c r="E277" s="250">
        <f t="shared" si="37"/>
        <v>0</v>
      </c>
      <c r="F277" s="278">
        <f t="array" ref="F277">IFERROR(INDEX(CodeLPD,MATCH($D$8&amp;$D277,CodeMethod&amp;SpaceType,0), MATCH('Project Information'!$F$15,Table1[[#Headers],[2020 ECCCNYS (der. IECC 2018)]:[IECC 2015]],0)),0)</f>
        <v>0</v>
      </c>
      <c r="G277" s="328">
        <f>IF(AND('Project Information'!$C$15="Space By Space",'Interior Space'!$B277&gt;0),VLOOKUP('Interior Space'!$D277,Code!$B$34:$E$130,4,TRUE),IF(AND('Project Information'!$C$15="Whole Building",'Project Information'!$L$11=0),'Project Information'!$O$11,IF(AND('Project Information'!$C$15="Whole Building",'Project Information'!$L$11&lt;&gt;'Project Information'!$O$11),'Project Information'!$L$11,0)))</f>
        <v>0</v>
      </c>
      <c r="H277" s="248"/>
      <c r="I277" s="218">
        <f>IFERROR(VLOOKUP(H277,'LED Products List'!$B$8:$G$57,2,FALSE),0)</f>
        <v>0</v>
      </c>
      <c r="J277" s="218">
        <f>IFERROR(VLOOKUP(H277,'LED Products List'!$B$8:$G$57,3,FALSE),0)</f>
        <v>0</v>
      </c>
      <c r="K277" s="218">
        <f>IFERROR(VLOOKUP(H277,'LED Products List'!$B$8:$G$57,4,FALSE),0)</f>
        <v>0</v>
      </c>
      <c r="L277" s="248"/>
      <c r="M277" s="249"/>
      <c r="N277" s="250">
        <f t="shared" si="38"/>
        <v>0</v>
      </c>
      <c r="O277" s="251">
        <f t="shared" si="39"/>
        <v>0</v>
      </c>
      <c r="P277" s="179">
        <f t="shared" si="40"/>
        <v>0</v>
      </c>
      <c r="Q277" s="179">
        <f t="shared" si="41"/>
        <v>0</v>
      </c>
      <c r="R277" s="179">
        <f t="shared" si="42"/>
        <v>0</v>
      </c>
      <c r="S277" s="331"/>
      <c r="T277" s="480">
        <f t="shared" si="43"/>
        <v>0</v>
      </c>
      <c r="U277" s="448">
        <f t="shared" si="36"/>
        <v>0</v>
      </c>
      <c r="V277" s="449">
        <f>IF($D$8="Space By Space",$F277*$E277,IF($D277="Atrium &gt;40 ft in height",($F277*$E277)+0.04,IF($B277&lt;&gt;0,$E$8*'Project Information'!$L$9,0)))</f>
        <v>0</v>
      </c>
      <c r="W277" s="453">
        <f t="shared" si="44"/>
        <v>0</v>
      </c>
      <c r="X277" s="453">
        <f>IF(OR(C277="Refrig",AND($R$1="RWH",C277="Refrig"),AND($R$1="RWH",C277="Yes")),$W277*(1+#REF!),IF($C277="Yes",$W277*(1+$P$5),W277))</f>
        <v>0</v>
      </c>
      <c r="Y277" s="452">
        <f>IF(OR(C277="Refrig",AND($R$1="RWH",C277="Refrig"),AND($R$1="RWH",C277="Yes")),$V277*(1+#REF!),IF($C277="Yes",$V277*(1+$P$6),V277*(1+0)))</f>
        <v>0</v>
      </c>
      <c r="Z277" s="452">
        <f>IF(OR(C277="Refrig",AND($R$1="RWH",C277="Refrig"),AND($R$1="RWH",C277="Yes")),$W277*#REF!,IF(C277="Yes",$W277*$P$7,W277*0))</f>
        <v>0</v>
      </c>
    </row>
    <row r="278" spans="1:26" ht="63" customHeight="1" thickBot="1">
      <c r="A278" s="242">
        <v>269</v>
      </c>
      <c r="B278" s="243"/>
      <c r="C278" s="247"/>
      <c r="D278" s="279"/>
      <c r="E278" s="250">
        <f t="shared" si="37"/>
        <v>0</v>
      </c>
      <c r="F278" s="278">
        <f t="array" ref="F278">IFERROR(INDEX(CodeLPD,MATCH($D$8&amp;$D278,CodeMethod&amp;SpaceType,0), MATCH('Project Information'!$F$15,Table1[[#Headers],[2020 ECCCNYS (der. IECC 2018)]:[IECC 2015]],0)),0)</f>
        <v>0</v>
      </c>
      <c r="G278" s="328">
        <f>IF(AND('Project Information'!$C$15="Space By Space",'Interior Space'!$B278&gt;0),VLOOKUP('Interior Space'!$D278,Code!$B$34:$E$130,4,TRUE),IF(AND('Project Information'!$C$15="Whole Building",'Project Information'!$L$11=0),'Project Information'!$O$11,IF(AND('Project Information'!$C$15="Whole Building",'Project Information'!$L$11&lt;&gt;'Project Information'!$O$11),'Project Information'!$L$11,0)))</f>
        <v>0</v>
      </c>
      <c r="H278" s="248"/>
      <c r="I278" s="218">
        <f>IFERROR(VLOOKUP(H278,'LED Products List'!$B$8:$G$57,2,FALSE),0)</f>
        <v>0</v>
      </c>
      <c r="J278" s="218">
        <f>IFERROR(VLOOKUP(H278,'LED Products List'!$B$8:$G$57,3,FALSE),0)</f>
        <v>0</v>
      </c>
      <c r="K278" s="218">
        <f>IFERROR(VLOOKUP(H278,'LED Products List'!$B$8:$G$57,4,FALSE),0)</f>
        <v>0</v>
      </c>
      <c r="L278" s="248"/>
      <c r="M278" s="249"/>
      <c r="N278" s="250">
        <f t="shared" si="38"/>
        <v>0</v>
      </c>
      <c r="O278" s="251">
        <f t="shared" si="39"/>
        <v>0</v>
      </c>
      <c r="P278" s="179">
        <f t="shared" si="40"/>
        <v>0</v>
      </c>
      <c r="Q278" s="179">
        <f t="shared" si="41"/>
        <v>0</v>
      </c>
      <c r="R278" s="179">
        <f t="shared" si="42"/>
        <v>0</v>
      </c>
      <c r="S278" s="331"/>
      <c r="T278" s="480">
        <f t="shared" si="43"/>
        <v>0</v>
      </c>
      <c r="U278" s="448">
        <f t="shared" si="36"/>
        <v>0</v>
      </c>
      <c r="V278" s="449">
        <f>IF($D$8="Space By Space",$F278*$E278,IF($D278="Atrium &gt;40 ft in height",($F278*$E278)+0.04,IF($B278&lt;&gt;0,$E$8*'Project Information'!$L$9,0)))</f>
        <v>0</v>
      </c>
      <c r="W278" s="453">
        <f t="shared" si="44"/>
        <v>0</v>
      </c>
      <c r="X278" s="453">
        <f>IF(OR(C278="Refrig",AND($R$1="RWH",C278="Refrig"),AND($R$1="RWH",C278="Yes")),$W278*(1+#REF!),IF($C278="Yes",$W278*(1+$P$5),W278))</f>
        <v>0</v>
      </c>
      <c r="Y278" s="452">
        <f>IF(OR(C278="Refrig",AND($R$1="RWH",C278="Refrig"),AND($R$1="RWH",C278="Yes")),$V278*(1+#REF!),IF($C278="Yes",$V278*(1+$P$6),V278*(1+0)))</f>
        <v>0</v>
      </c>
      <c r="Z278" s="452">
        <f>IF(OR(C278="Refrig",AND($R$1="RWH",C278="Refrig"),AND($R$1="RWH",C278="Yes")),$W278*#REF!,IF(C278="Yes",$W278*$P$7,W278*0))</f>
        <v>0</v>
      </c>
    </row>
    <row r="279" spans="1:26" ht="63" customHeight="1" thickBot="1">
      <c r="A279" s="242">
        <v>270</v>
      </c>
      <c r="B279" s="243"/>
      <c r="C279" s="247"/>
      <c r="D279" s="279"/>
      <c r="E279" s="250">
        <f t="shared" si="37"/>
        <v>0</v>
      </c>
      <c r="F279" s="278">
        <f t="array" ref="F279">IFERROR(INDEX(CodeLPD,MATCH($D$8&amp;$D279,CodeMethod&amp;SpaceType,0), MATCH('Project Information'!$F$15,Table1[[#Headers],[2020 ECCCNYS (der. IECC 2018)]:[IECC 2015]],0)),0)</f>
        <v>0</v>
      </c>
      <c r="G279" s="328">
        <f>IF(AND('Project Information'!$C$15="Space By Space",'Interior Space'!$B279&gt;0),VLOOKUP('Interior Space'!$D279,Code!$B$34:$E$130,4,TRUE),IF(AND('Project Information'!$C$15="Whole Building",'Project Information'!$L$11=0),'Project Information'!$O$11,IF(AND('Project Information'!$C$15="Whole Building",'Project Information'!$L$11&lt;&gt;'Project Information'!$O$11),'Project Information'!$L$11,0)))</f>
        <v>0</v>
      </c>
      <c r="H279" s="248"/>
      <c r="I279" s="218">
        <f>IFERROR(VLOOKUP(H279,'LED Products List'!$B$8:$G$57,2,FALSE),0)</f>
        <v>0</v>
      </c>
      <c r="J279" s="218">
        <f>IFERROR(VLOOKUP(H279,'LED Products List'!$B$8:$G$57,3,FALSE),0)</f>
        <v>0</v>
      </c>
      <c r="K279" s="218">
        <f>IFERROR(VLOOKUP(H279,'LED Products List'!$B$8:$G$57,4,FALSE),0)</f>
        <v>0</v>
      </c>
      <c r="L279" s="248"/>
      <c r="M279" s="249"/>
      <c r="N279" s="250">
        <f t="shared" si="38"/>
        <v>0</v>
      </c>
      <c r="O279" s="251">
        <f t="shared" si="39"/>
        <v>0</v>
      </c>
      <c r="P279" s="179">
        <f t="shared" si="40"/>
        <v>0</v>
      </c>
      <c r="Q279" s="179">
        <f t="shared" si="41"/>
        <v>0</v>
      </c>
      <c r="R279" s="179">
        <f t="shared" si="42"/>
        <v>0</v>
      </c>
      <c r="S279" s="331"/>
      <c r="T279" s="480">
        <f t="shared" si="43"/>
        <v>0</v>
      </c>
      <c r="U279" s="448">
        <f t="shared" si="36"/>
        <v>0</v>
      </c>
      <c r="V279" s="449">
        <f>IF($D$8="Space By Space",$F279*$E279,IF($D279="Atrium &gt;40 ft in height",($F279*$E279)+0.04,IF($B279&lt;&gt;0,$E$8*'Project Information'!$L$9,0)))</f>
        <v>0</v>
      </c>
      <c r="W279" s="453">
        <f t="shared" si="44"/>
        <v>0</v>
      </c>
      <c r="X279" s="453">
        <f>IF(OR(C279="Refrig",AND($R$1="RWH",C279="Refrig"),AND($R$1="RWH",C279="Yes")),$W279*(1+#REF!),IF($C279="Yes",$W279*(1+$P$5),W279))</f>
        <v>0</v>
      </c>
      <c r="Y279" s="452">
        <f>IF(OR(C279="Refrig",AND($R$1="RWH",C279="Refrig"),AND($R$1="RWH",C279="Yes")),$V279*(1+#REF!),IF($C279="Yes",$V279*(1+$P$6),V279*(1+0)))</f>
        <v>0</v>
      </c>
      <c r="Z279" s="452">
        <f>IF(OR(C279="Refrig",AND($R$1="RWH",C279="Refrig"),AND($R$1="RWH",C279="Yes")),$W279*#REF!,IF(C279="Yes",$W279*$P$7,W279*0))</f>
        <v>0</v>
      </c>
    </row>
    <row r="280" spans="1:26" ht="63" customHeight="1" thickBot="1">
      <c r="A280" s="242">
        <v>271</v>
      </c>
      <c r="B280" s="243"/>
      <c r="C280" s="247"/>
      <c r="D280" s="279"/>
      <c r="E280" s="250">
        <f t="shared" si="37"/>
        <v>0</v>
      </c>
      <c r="F280" s="278">
        <f t="array" ref="F280">IFERROR(INDEX(CodeLPD,MATCH($D$8&amp;$D280,CodeMethod&amp;SpaceType,0), MATCH('Project Information'!$F$15,Table1[[#Headers],[2020 ECCCNYS (der. IECC 2018)]:[IECC 2015]],0)),0)</f>
        <v>0</v>
      </c>
      <c r="G280" s="328">
        <f>IF(AND('Project Information'!$C$15="Space By Space",'Interior Space'!$B280&gt;0),VLOOKUP('Interior Space'!$D280,Code!$B$34:$E$130,4,TRUE),IF(AND('Project Information'!$C$15="Whole Building",'Project Information'!$L$11=0),'Project Information'!$O$11,IF(AND('Project Information'!$C$15="Whole Building",'Project Information'!$L$11&lt;&gt;'Project Information'!$O$11),'Project Information'!$L$11,0)))</f>
        <v>0</v>
      </c>
      <c r="H280" s="248"/>
      <c r="I280" s="218">
        <f>IFERROR(VLOOKUP(H280,'LED Products List'!$B$8:$G$57,2,FALSE),0)</f>
        <v>0</v>
      </c>
      <c r="J280" s="218">
        <f>IFERROR(VLOOKUP(H280,'LED Products List'!$B$8:$G$57,3,FALSE),0)</f>
        <v>0</v>
      </c>
      <c r="K280" s="218">
        <f>IFERROR(VLOOKUP(H280,'LED Products List'!$B$8:$G$57,4,FALSE),0)</f>
        <v>0</v>
      </c>
      <c r="L280" s="248"/>
      <c r="M280" s="249"/>
      <c r="N280" s="250">
        <f t="shared" si="38"/>
        <v>0</v>
      </c>
      <c r="O280" s="251">
        <f t="shared" si="39"/>
        <v>0</v>
      </c>
      <c r="P280" s="179">
        <f t="shared" si="40"/>
        <v>0</v>
      </c>
      <c r="Q280" s="179">
        <f t="shared" si="41"/>
        <v>0</v>
      </c>
      <c r="R280" s="179">
        <f t="shared" si="42"/>
        <v>0</v>
      </c>
      <c r="S280" s="331"/>
      <c r="T280" s="480">
        <f t="shared" si="43"/>
        <v>0</v>
      </c>
      <c r="U280" s="448">
        <f t="shared" si="36"/>
        <v>0</v>
      </c>
      <c r="V280" s="449">
        <f>IF($D$8="Space By Space",$F280*$E280,IF($D280="Atrium &gt;40 ft in height",($F280*$E280)+0.04,IF($B280&lt;&gt;0,$E$8*'Project Information'!$L$9,0)))</f>
        <v>0</v>
      </c>
      <c r="W280" s="453">
        <f t="shared" si="44"/>
        <v>0</v>
      </c>
      <c r="X280" s="453">
        <f>IF(OR(C280="Refrig",AND($R$1="RWH",C280="Refrig"),AND($R$1="RWH",C280="Yes")),$W280*(1+#REF!),IF($C280="Yes",$W280*(1+$P$5),W280))</f>
        <v>0</v>
      </c>
      <c r="Y280" s="452">
        <f>IF(OR(C280="Refrig",AND($R$1="RWH",C280="Refrig"),AND($R$1="RWH",C280="Yes")),$V280*(1+#REF!),IF($C280="Yes",$V280*(1+$P$6),V280*(1+0)))</f>
        <v>0</v>
      </c>
      <c r="Z280" s="452">
        <f>IF(OR(C280="Refrig",AND($R$1="RWH",C280="Refrig"),AND($R$1="RWH",C280="Yes")),$W280*#REF!,IF(C280="Yes",$W280*$P$7,W280*0))</f>
        <v>0</v>
      </c>
    </row>
    <row r="281" spans="1:26" ht="63" customHeight="1" thickBot="1">
      <c r="A281" s="242">
        <v>272</v>
      </c>
      <c r="B281" s="243"/>
      <c r="C281" s="247"/>
      <c r="D281" s="279"/>
      <c r="E281" s="250">
        <f t="shared" si="37"/>
        <v>0</v>
      </c>
      <c r="F281" s="278">
        <f t="array" ref="F281">IFERROR(INDEX(CodeLPD,MATCH($D$8&amp;$D281,CodeMethod&amp;SpaceType,0), MATCH('Project Information'!$F$15,Table1[[#Headers],[2020 ECCCNYS (der. IECC 2018)]:[IECC 2015]],0)),0)</f>
        <v>0</v>
      </c>
      <c r="G281" s="328">
        <f>IF(AND('Project Information'!$C$15="Space By Space",'Interior Space'!$B281&gt;0),VLOOKUP('Interior Space'!$D281,Code!$B$34:$E$130,4,TRUE),IF(AND('Project Information'!$C$15="Whole Building",'Project Information'!$L$11=0),'Project Information'!$O$11,IF(AND('Project Information'!$C$15="Whole Building",'Project Information'!$L$11&lt;&gt;'Project Information'!$O$11),'Project Information'!$L$11,0)))</f>
        <v>0</v>
      </c>
      <c r="H281" s="248"/>
      <c r="I281" s="218">
        <f>IFERROR(VLOOKUP(H281,'LED Products List'!$B$8:$G$57,2,FALSE),0)</f>
        <v>0</v>
      </c>
      <c r="J281" s="218">
        <f>IFERROR(VLOOKUP(H281,'LED Products List'!$B$8:$G$57,3,FALSE),0)</f>
        <v>0</v>
      </c>
      <c r="K281" s="218">
        <f>IFERROR(VLOOKUP(H281,'LED Products List'!$B$8:$G$57,4,FALSE),0)</f>
        <v>0</v>
      </c>
      <c r="L281" s="248"/>
      <c r="M281" s="249"/>
      <c r="N281" s="250">
        <f t="shared" si="38"/>
        <v>0</v>
      </c>
      <c r="O281" s="251">
        <f t="shared" si="39"/>
        <v>0</v>
      </c>
      <c r="P281" s="179">
        <f t="shared" si="40"/>
        <v>0</v>
      </c>
      <c r="Q281" s="179">
        <f t="shared" si="41"/>
        <v>0</v>
      </c>
      <c r="R281" s="179">
        <f t="shared" si="42"/>
        <v>0</v>
      </c>
      <c r="S281" s="331"/>
      <c r="T281" s="480">
        <f t="shared" si="43"/>
        <v>0</v>
      </c>
      <c r="U281" s="448">
        <f t="shared" si="36"/>
        <v>0</v>
      </c>
      <c r="V281" s="449">
        <f>IF($D$8="Space By Space",$F281*$E281,IF($D281="Atrium &gt;40 ft in height",($F281*$E281)+0.04,IF($B281&lt;&gt;0,$E$8*'Project Information'!$L$9,0)))</f>
        <v>0</v>
      </c>
      <c r="W281" s="453">
        <f t="shared" si="44"/>
        <v>0</v>
      </c>
      <c r="X281" s="453">
        <f>IF(OR(C281="Refrig",AND($R$1="RWH",C281="Refrig"),AND($R$1="RWH",C281="Yes")),$W281*(1+#REF!),IF($C281="Yes",$W281*(1+$P$5),W281))</f>
        <v>0</v>
      </c>
      <c r="Y281" s="452">
        <f>IF(OR(C281="Refrig",AND($R$1="RWH",C281="Refrig"),AND($R$1="RWH",C281="Yes")),$V281*(1+#REF!),IF($C281="Yes",$V281*(1+$P$6),V281*(1+0)))</f>
        <v>0</v>
      </c>
      <c r="Z281" s="452">
        <f>IF(OR(C281="Refrig",AND($R$1="RWH",C281="Refrig"),AND($R$1="RWH",C281="Yes")),$W281*#REF!,IF(C281="Yes",$W281*$P$7,W281*0))</f>
        <v>0</v>
      </c>
    </row>
    <row r="282" spans="1:26" ht="63" customHeight="1" thickBot="1">
      <c r="A282" s="242">
        <v>273</v>
      </c>
      <c r="B282" s="243"/>
      <c r="C282" s="247"/>
      <c r="D282" s="279"/>
      <c r="E282" s="250">
        <f t="shared" si="37"/>
        <v>0</v>
      </c>
      <c r="F282" s="278">
        <f t="array" ref="F282">IFERROR(INDEX(CodeLPD,MATCH($D$8&amp;$D282,CodeMethod&amp;SpaceType,0), MATCH('Project Information'!$F$15,Table1[[#Headers],[2020 ECCCNYS (der. IECC 2018)]:[IECC 2015]],0)),0)</f>
        <v>0</v>
      </c>
      <c r="G282" s="328">
        <f>IF(AND('Project Information'!$C$15="Space By Space",'Interior Space'!$B282&gt;0),VLOOKUP('Interior Space'!$D282,Code!$B$34:$E$130,4,TRUE),IF(AND('Project Information'!$C$15="Whole Building",'Project Information'!$L$11=0),'Project Information'!$O$11,IF(AND('Project Information'!$C$15="Whole Building",'Project Information'!$L$11&lt;&gt;'Project Information'!$O$11),'Project Information'!$L$11,0)))</f>
        <v>0</v>
      </c>
      <c r="H282" s="248"/>
      <c r="I282" s="218">
        <f>IFERROR(VLOOKUP(H282,'LED Products List'!$B$8:$G$57,2,FALSE),0)</f>
        <v>0</v>
      </c>
      <c r="J282" s="218">
        <f>IFERROR(VLOOKUP(H282,'LED Products List'!$B$8:$G$57,3,FALSE),0)</f>
        <v>0</v>
      </c>
      <c r="K282" s="218">
        <f>IFERROR(VLOOKUP(H282,'LED Products List'!$B$8:$G$57,4,FALSE),0)</f>
        <v>0</v>
      </c>
      <c r="L282" s="248"/>
      <c r="M282" s="249"/>
      <c r="N282" s="250">
        <f t="shared" si="38"/>
        <v>0</v>
      </c>
      <c r="O282" s="251">
        <f t="shared" si="39"/>
        <v>0</v>
      </c>
      <c r="P282" s="179">
        <f t="shared" si="40"/>
        <v>0</v>
      </c>
      <c r="Q282" s="179">
        <f t="shared" si="41"/>
        <v>0</v>
      </c>
      <c r="R282" s="179">
        <f t="shared" si="42"/>
        <v>0</v>
      </c>
      <c r="S282" s="331"/>
      <c r="T282" s="480">
        <f t="shared" si="43"/>
        <v>0</v>
      </c>
      <c r="U282" s="448">
        <f t="shared" si="36"/>
        <v>0</v>
      </c>
      <c r="V282" s="449">
        <f>IF($D$8="Space By Space",$F282*$E282,IF($D282="Atrium &gt;40 ft in height",($F282*$E282)+0.04,IF($B282&lt;&gt;0,$E$8*'Project Information'!$L$9,0)))</f>
        <v>0</v>
      </c>
      <c r="W282" s="453">
        <f t="shared" si="44"/>
        <v>0</v>
      </c>
      <c r="X282" s="453">
        <f>IF(OR(C282="Refrig",AND($R$1="RWH",C282="Refrig"),AND($R$1="RWH",C282="Yes")),$W282*(1+#REF!),IF($C282="Yes",$W282*(1+$P$5),W282))</f>
        <v>0</v>
      </c>
      <c r="Y282" s="452">
        <f>IF(OR(C282="Refrig",AND($R$1="RWH",C282="Refrig"),AND($R$1="RWH",C282="Yes")),$V282*(1+#REF!),IF($C282="Yes",$V282*(1+$P$6),V282*(1+0)))</f>
        <v>0</v>
      </c>
      <c r="Z282" s="452">
        <f>IF(OR(C282="Refrig",AND($R$1="RWH",C282="Refrig"),AND($R$1="RWH",C282="Yes")),$W282*#REF!,IF(C282="Yes",$W282*$P$7,W282*0))</f>
        <v>0</v>
      </c>
    </row>
    <row r="283" spans="1:26" ht="63" customHeight="1" thickBot="1">
      <c r="A283" s="242">
        <v>274</v>
      </c>
      <c r="B283" s="243"/>
      <c r="C283" s="247"/>
      <c r="D283" s="279"/>
      <c r="E283" s="250">
        <f t="shared" si="37"/>
        <v>0</v>
      </c>
      <c r="F283" s="278">
        <f t="array" ref="F283">IFERROR(INDEX(CodeLPD,MATCH($D$8&amp;$D283,CodeMethod&amp;SpaceType,0), MATCH('Project Information'!$F$15,Table1[[#Headers],[2020 ECCCNYS (der. IECC 2018)]:[IECC 2015]],0)),0)</f>
        <v>0</v>
      </c>
      <c r="G283" s="328">
        <f>IF(AND('Project Information'!$C$15="Space By Space",'Interior Space'!$B283&gt;0),VLOOKUP('Interior Space'!$D283,Code!$B$34:$E$130,4,TRUE),IF(AND('Project Information'!$C$15="Whole Building",'Project Information'!$L$11=0),'Project Information'!$O$11,IF(AND('Project Information'!$C$15="Whole Building",'Project Information'!$L$11&lt;&gt;'Project Information'!$O$11),'Project Information'!$L$11,0)))</f>
        <v>0</v>
      </c>
      <c r="H283" s="248"/>
      <c r="I283" s="218">
        <f>IFERROR(VLOOKUP(H283,'LED Products List'!$B$8:$G$57,2,FALSE),0)</f>
        <v>0</v>
      </c>
      <c r="J283" s="218">
        <f>IFERROR(VLOOKUP(H283,'LED Products List'!$B$8:$G$57,3,FALSE),0)</f>
        <v>0</v>
      </c>
      <c r="K283" s="218">
        <f>IFERROR(VLOOKUP(H283,'LED Products List'!$B$8:$G$57,4,FALSE),0)</f>
        <v>0</v>
      </c>
      <c r="L283" s="248"/>
      <c r="M283" s="249"/>
      <c r="N283" s="250">
        <f t="shared" si="38"/>
        <v>0</v>
      </c>
      <c r="O283" s="251">
        <f t="shared" si="39"/>
        <v>0</v>
      </c>
      <c r="P283" s="179">
        <f t="shared" si="40"/>
        <v>0</v>
      </c>
      <c r="Q283" s="179">
        <f t="shared" si="41"/>
        <v>0</v>
      </c>
      <c r="R283" s="179">
        <f t="shared" si="42"/>
        <v>0</v>
      </c>
      <c r="S283" s="331"/>
      <c r="T283" s="480">
        <f t="shared" si="43"/>
        <v>0</v>
      </c>
      <c r="U283" s="448">
        <f t="shared" si="36"/>
        <v>0</v>
      </c>
      <c r="V283" s="449">
        <f>IF($D$8="Space By Space",$F283*$E283,IF($D283="Atrium &gt;40 ft in height",($F283*$E283)+0.04,IF($B283&lt;&gt;0,$E$8*'Project Information'!$L$9,0)))</f>
        <v>0</v>
      </c>
      <c r="W283" s="453">
        <f t="shared" si="44"/>
        <v>0</v>
      </c>
      <c r="X283" s="453">
        <f>IF(OR(C283="Refrig",AND($R$1="RWH",C283="Refrig"),AND($R$1="RWH",C283="Yes")),$W283*(1+#REF!),IF($C283="Yes",$W283*(1+$P$5),W283))</f>
        <v>0</v>
      </c>
      <c r="Y283" s="452">
        <f>IF(OR(C283="Refrig",AND($R$1="RWH",C283="Refrig"),AND($R$1="RWH",C283="Yes")),$V283*(1+#REF!),IF($C283="Yes",$V283*(1+$P$6),V283*(1+0)))</f>
        <v>0</v>
      </c>
      <c r="Z283" s="452">
        <f>IF(OR(C283="Refrig",AND($R$1="RWH",C283="Refrig"),AND($R$1="RWH",C283="Yes")),$W283*#REF!,IF(C283="Yes",$W283*$P$7,W283*0))</f>
        <v>0</v>
      </c>
    </row>
    <row r="284" spans="1:26" ht="63" customHeight="1" thickBot="1">
      <c r="A284" s="242">
        <v>275</v>
      </c>
      <c r="B284" s="243"/>
      <c r="C284" s="247"/>
      <c r="D284" s="279"/>
      <c r="E284" s="250">
        <f t="shared" si="37"/>
        <v>0</v>
      </c>
      <c r="F284" s="278">
        <f t="array" ref="F284">IFERROR(INDEX(CodeLPD,MATCH($D$8&amp;$D284,CodeMethod&amp;SpaceType,0), MATCH('Project Information'!$F$15,Table1[[#Headers],[2020 ECCCNYS (der. IECC 2018)]:[IECC 2015]],0)),0)</f>
        <v>0</v>
      </c>
      <c r="G284" s="328">
        <f>IF(AND('Project Information'!$C$15="Space By Space",'Interior Space'!$B284&gt;0),VLOOKUP('Interior Space'!$D284,Code!$B$34:$E$130,4,TRUE),IF(AND('Project Information'!$C$15="Whole Building",'Project Information'!$L$11=0),'Project Information'!$O$11,IF(AND('Project Information'!$C$15="Whole Building",'Project Information'!$L$11&lt;&gt;'Project Information'!$O$11),'Project Information'!$L$11,0)))</f>
        <v>0</v>
      </c>
      <c r="H284" s="248"/>
      <c r="I284" s="218">
        <f>IFERROR(VLOOKUP(H284,'LED Products List'!$B$8:$G$57,2,FALSE),0)</f>
        <v>0</v>
      </c>
      <c r="J284" s="218">
        <f>IFERROR(VLOOKUP(H284,'LED Products List'!$B$8:$G$57,3,FALSE),0)</f>
        <v>0</v>
      </c>
      <c r="K284" s="218">
        <f>IFERROR(VLOOKUP(H284,'LED Products List'!$B$8:$G$57,4,FALSE),0)</f>
        <v>0</v>
      </c>
      <c r="L284" s="248"/>
      <c r="M284" s="249"/>
      <c r="N284" s="250">
        <f t="shared" si="38"/>
        <v>0</v>
      </c>
      <c r="O284" s="251">
        <f t="shared" si="39"/>
        <v>0</v>
      </c>
      <c r="P284" s="179">
        <f t="shared" si="40"/>
        <v>0</v>
      </c>
      <c r="Q284" s="179">
        <f t="shared" si="41"/>
        <v>0</v>
      </c>
      <c r="R284" s="179">
        <f t="shared" si="42"/>
        <v>0</v>
      </c>
      <c r="S284" s="331"/>
      <c r="T284" s="480">
        <f t="shared" si="43"/>
        <v>0</v>
      </c>
      <c r="U284" s="448">
        <f t="shared" si="36"/>
        <v>0</v>
      </c>
      <c r="V284" s="449">
        <f>IF($D$8="Space By Space",$F284*$E284,IF($D284="Atrium &gt;40 ft in height",($F284*$E284)+0.04,IF($B284&lt;&gt;0,$E$8*'Project Information'!$L$9,0)))</f>
        <v>0</v>
      </c>
      <c r="W284" s="453">
        <f t="shared" si="44"/>
        <v>0</v>
      </c>
      <c r="X284" s="453">
        <f>IF(OR(C284="Refrig",AND($R$1="RWH",C284="Refrig"),AND($R$1="RWH",C284="Yes")),$W284*(1+#REF!),IF($C284="Yes",$W284*(1+$P$5),W284))</f>
        <v>0</v>
      </c>
      <c r="Y284" s="452">
        <f>IF(OR(C284="Refrig",AND($R$1="RWH",C284="Refrig"),AND($R$1="RWH",C284="Yes")),$V284*(1+#REF!),IF($C284="Yes",$V284*(1+$P$6),V284*(1+0)))</f>
        <v>0</v>
      </c>
      <c r="Z284" s="452">
        <f>IF(OR(C284="Refrig",AND($R$1="RWH",C284="Refrig"),AND($R$1="RWH",C284="Yes")),$W284*#REF!,IF(C284="Yes",$W284*$P$7,W284*0))</f>
        <v>0</v>
      </c>
    </row>
    <row r="285" spans="1:26" ht="63" customHeight="1" thickBot="1">
      <c r="A285" s="242">
        <v>276</v>
      </c>
      <c r="B285" s="243"/>
      <c r="C285" s="247"/>
      <c r="D285" s="279"/>
      <c r="E285" s="250">
        <f t="shared" si="37"/>
        <v>0</v>
      </c>
      <c r="F285" s="278">
        <f t="array" ref="F285">IFERROR(INDEX(CodeLPD,MATCH($D$8&amp;$D285,CodeMethod&amp;SpaceType,0), MATCH('Project Information'!$F$15,Table1[[#Headers],[2020 ECCCNYS (der. IECC 2018)]:[IECC 2015]],0)),0)</f>
        <v>0</v>
      </c>
      <c r="G285" s="328">
        <f>IF(AND('Project Information'!$C$15="Space By Space",'Interior Space'!$B285&gt;0),VLOOKUP('Interior Space'!$D285,Code!$B$34:$E$130,4,TRUE),IF(AND('Project Information'!$C$15="Whole Building",'Project Information'!$L$11=0),'Project Information'!$O$11,IF(AND('Project Information'!$C$15="Whole Building",'Project Information'!$L$11&lt;&gt;'Project Information'!$O$11),'Project Information'!$L$11,0)))</f>
        <v>0</v>
      </c>
      <c r="H285" s="248"/>
      <c r="I285" s="218">
        <f>IFERROR(VLOOKUP(H285,'LED Products List'!$B$8:$G$57,2,FALSE),0)</f>
        <v>0</v>
      </c>
      <c r="J285" s="218">
        <f>IFERROR(VLOOKUP(H285,'LED Products List'!$B$8:$G$57,3,FALSE),0)</f>
        <v>0</v>
      </c>
      <c r="K285" s="218">
        <f>IFERROR(VLOOKUP(H285,'LED Products List'!$B$8:$G$57,4,FALSE),0)</f>
        <v>0</v>
      </c>
      <c r="L285" s="248"/>
      <c r="M285" s="249"/>
      <c r="N285" s="250">
        <f t="shared" si="38"/>
        <v>0</v>
      </c>
      <c r="O285" s="251">
        <f t="shared" si="39"/>
        <v>0</v>
      </c>
      <c r="P285" s="179">
        <f t="shared" si="40"/>
        <v>0</v>
      </c>
      <c r="Q285" s="179">
        <f t="shared" si="41"/>
        <v>0</v>
      </c>
      <c r="R285" s="179">
        <f t="shared" si="42"/>
        <v>0</v>
      </c>
      <c r="S285" s="331"/>
      <c r="T285" s="480">
        <f t="shared" si="43"/>
        <v>0</v>
      </c>
      <c r="U285" s="448">
        <f t="shared" si="36"/>
        <v>0</v>
      </c>
      <c r="V285" s="449">
        <f>IF($D$8="Space By Space",$F285*$E285,IF($D285="Atrium &gt;40 ft in height",($F285*$E285)+0.04,IF($B285&lt;&gt;0,$E$8*'Project Information'!$L$9,0)))</f>
        <v>0</v>
      </c>
      <c r="W285" s="453">
        <f t="shared" si="44"/>
        <v>0</v>
      </c>
      <c r="X285" s="453">
        <f>IF(OR(C285="Refrig",AND($R$1="RWH",C285="Refrig"),AND($R$1="RWH",C285="Yes")),$W285*(1+#REF!),IF($C285="Yes",$W285*(1+$P$5),W285))</f>
        <v>0</v>
      </c>
      <c r="Y285" s="452">
        <f>IF(OR(C285="Refrig",AND($R$1="RWH",C285="Refrig"),AND($R$1="RWH",C285="Yes")),$V285*(1+#REF!),IF($C285="Yes",$V285*(1+$P$6),V285*(1+0)))</f>
        <v>0</v>
      </c>
      <c r="Z285" s="452">
        <f>IF(OR(C285="Refrig",AND($R$1="RWH",C285="Refrig"),AND($R$1="RWH",C285="Yes")),$W285*#REF!,IF(C285="Yes",$W285*$P$7,W285*0))</f>
        <v>0</v>
      </c>
    </row>
    <row r="286" spans="1:26" ht="63" customHeight="1" thickBot="1">
      <c r="A286" s="242">
        <v>277</v>
      </c>
      <c r="B286" s="243"/>
      <c r="C286" s="247"/>
      <c r="D286" s="279"/>
      <c r="E286" s="250">
        <f t="shared" si="37"/>
        <v>0</v>
      </c>
      <c r="F286" s="278">
        <f t="array" ref="F286">IFERROR(INDEX(CodeLPD,MATCH($D$8&amp;$D286,CodeMethod&amp;SpaceType,0), MATCH('Project Information'!$F$15,Table1[[#Headers],[2020 ECCCNYS (der. IECC 2018)]:[IECC 2015]],0)),0)</f>
        <v>0</v>
      </c>
      <c r="G286" s="328">
        <f>IF(AND('Project Information'!$C$15="Space By Space",'Interior Space'!$B286&gt;0),VLOOKUP('Interior Space'!$D286,Code!$B$34:$E$130,4,TRUE),IF(AND('Project Information'!$C$15="Whole Building",'Project Information'!$L$11=0),'Project Information'!$O$11,IF(AND('Project Information'!$C$15="Whole Building",'Project Information'!$L$11&lt;&gt;'Project Information'!$O$11),'Project Information'!$L$11,0)))</f>
        <v>0</v>
      </c>
      <c r="H286" s="248"/>
      <c r="I286" s="218">
        <f>IFERROR(VLOOKUP(H286,'LED Products List'!$B$8:$G$57,2,FALSE),0)</f>
        <v>0</v>
      </c>
      <c r="J286" s="218">
        <f>IFERROR(VLOOKUP(H286,'LED Products List'!$B$8:$G$57,3,FALSE),0)</f>
        <v>0</v>
      </c>
      <c r="K286" s="218">
        <f>IFERROR(VLOOKUP(H286,'LED Products List'!$B$8:$G$57,4,FALSE),0)</f>
        <v>0</v>
      </c>
      <c r="L286" s="248"/>
      <c r="M286" s="249"/>
      <c r="N286" s="250">
        <f t="shared" si="38"/>
        <v>0</v>
      </c>
      <c r="O286" s="251">
        <f t="shared" si="39"/>
        <v>0</v>
      </c>
      <c r="P286" s="179">
        <f t="shared" si="40"/>
        <v>0</v>
      </c>
      <c r="Q286" s="179">
        <f t="shared" si="41"/>
        <v>0</v>
      </c>
      <c r="R286" s="179">
        <f t="shared" si="42"/>
        <v>0</v>
      </c>
      <c r="S286" s="331"/>
      <c r="T286" s="480">
        <f t="shared" si="43"/>
        <v>0</v>
      </c>
      <c r="U286" s="448">
        <f t="shared" si="36"/>
        <v>0</v>
      </c>
      <c r="V286" s="449">
        <f>IF($D$8="Space By Space",$F286*$E286,IF($D286="Atrium &gt;40 ft in height",($F286*$E286)+0.04,IF($B286&lt;&gt;0,$E$8*'Project Information'!$L$9,0)))</f>
        <v>0</v>
      </c>
      <c r="W286" s="453">
        <f t="shared" si="44"/>
        <v>0</v>
      </c>
      <c r="X286" s="453">
        <f>IF(OR(C286="Refrig",AND($R$1="RWH",C286="Refrig"),AND($R$1="RWH",C286="Yes")),$W286*(1+#REF!),IF($C286="Yes",$W286*(1+$P$5),W286))</f>
        <v>0</v>
      </c>
      <c r="Y286" s="452">
        <f>IF(OR(C286="Refrig",AND($R$1="RWH",C286="Refrig"),AND($R$1="RWH",C286="Yes")),$V286*(1+#REF!),IF($C286="Yes",$V286*(1+$P$6),V286*(1+0)))</f>
        <v>0</v>
      </c>
      <c r="Z286" s="452">
        <f>IF(OR(C286="Refrig",AND($R$1="RWH",C286="Refrig"),AND($R$1="RWH",C286="Yes")),$W286*#REF!,IF(C286="Yes",$W286*$P$7,W286*0))</f>
        <v>0</v>
      </c>
    </row>
    <row r="287" spans="1:26" ht="63" customHeight="1" thickBot="1">
      <c r="A287" s="242">
        <v>278</v>
      </c>
      <c r="B287" s="243"/>
      <c r="C287" s="247"/>
      <c r="D287" s="279"/>
      <c r="E287" s="250">
        <f t="shared" si="37"/>
        <v>0</v>
      </c>
      <c r="F287" s="278">
        <f t="array" ref="F287">IFERROR(INDEX(CodeLPD,MATCH($D$8&amp;$D287,CodeMethod&amp;SpaceType,0), MATCH('Project Information'!$F$15,Table1[[#Headers],[2020 ECCCNYS (der. IECC 2018)]:[IECC 2015]],0)),0)</f>
        <v>0</v>
      </c>
      <c r="G287" s="328">
        <f>IF(AND('Project Information'!$C$15="Space By Space",'Interior Space'!$B287&gt;0),VLOOKUP('Interior Space'!$D287,Code!$B$34:$E$130,4,TRUE),IF(AND('Project Information'!$C$15="Whole Building",'Project Information'!$L$11=0),'Project Information'!$O$11,IF(AND('Project Information'!$C$15="Whole Building",'Project Information'!$L$11&lt;&gt;'Project Information'!$O$11),'Project Information'!$L$11,0)))</f>
        <v>0</v>
      </c>
      <c r="H287" s="248"/>
      <c r="I287" s="218">
        <f>IFERROR(VLOOKUP(H287,'LED Products List'!$B$8:$G$57,2,FALSE),0)</f>
        <v>0</v>
      </c>
      <c r="J287" s="218">
        <f>IFERROR(VLOOKUP(H287,'LED Products List'!$B$8:$G$57,3,FALSE),0)</f>
        <v>0</v>
      </c>
      <c r="K287" s="218">
        <f>IFERROR(VLOOKUP(H287,'LED Products List'!$B$8:$G$57,4,FALSE),0)</f>
        <v>0</v>
      </c>
      <c r="L287" s="248"/>
      <c r="M287" s="249"/>
      <c r="N287" s="250">
        <f t="shared" si="38"/>
        <v>0</v>
      </c>
      <c r="O287" s="251">
        <f t="shared" si="39"/>
        <v>0</v>
      </c>
      <c r="P287" s="179">
        <f t="shared" si="40"/>
        <v>0</v>
      </c>
      <c r="Q287" s="179">
        <f t="shared" si="41"/>
        <v>0</v>
      </c>
      <c r="R287" s="179">
        <f t="shared" si="42"/>
        <v>0</v>
      </c>
      <c r="S287" s="331"/>
      <c r="T287" s="480">
        <f t="shared" si="43"/>
        <v>0</v>
      </c>
      <c r="U287" s="448">
        <f t="shared" si="36"/>
        <v>0</v>
      </c>
      <c r="V287" s="449">
        <f>IF($D$8="Space By Space",$F287*$E287,IF($D287="Atrium &gt;40 ft in height",($F287*$E287)+0.04,IF($B287&lt;&gt;0,$E$8*'Project Information'!$L$9,0)))</f>
        <v>0</v>
      </c>
      <c r="W287" s="453">
        <f t="shared" si="44"/>
        <v>0</v>
      </c>
      <c r="X287" s="453">
        <f>IF(OR(C287="Refrig",AND($R$1="RWH",C287="Refrig"),AND($R$1="RWH",C287="Yes")),$W287*(1+#REF!),IF($C287="Yes",$W287*(1+$P$5),W287))</f>
        <v>0</v>
      </c>
      <c r="Y287" s="452">
        <f>IF(OR(C287="Refrig",AND($R$1="RWH",C287="Refrig"),AND($R$1="RWH",C287="Yes")),$V287*(1+#REF!),IF($C287="Yes",$V287*(1+$P$6),V287*(1+0)))</f>
        <v>0</v>
      </c>
      <c r="Z287" s="452">
        <f>IF(OR(C287="Refrig",AND($R$1="RWH",C287="Refrig"),AND($R$1="RWH",C287="Yes")),$W287*#REF!,IF(C287="Yes",$W287*$P$7,W287*0))</f>
        <v>0</v>
      </c>
    </row>
    <row r="288" spans="1:26" ht="63" customHeight="1" thickBot="1">
      <c r="A288" s="242">
        <v>279</v>
      </c>
      <c r="B288" s="243"/>
      <c r="C288" s="247"/>
      <c r="D288" s="279"/>
      <c r="E288" s="250">
        <f t="shared" si="37"/>
        <v>0</v>
      </c>
      <c r="F288" s="278">
        <f t="array" ref="F288">IFERROR(INDEX(CodeLPD,MATCH($D$8&amp;$D288,CodeMethod&amp;SpaceType,0), MATCH('Project Information'!$F$15,Table1[[#Headers],[2020 ECCCNYS (der. IECC 2018)]:[IECC 2015]],0)),0)</f>
        <v>0</v>
      </c>
      <c r="G288" s="328">
        <f>IF(AND('Project Information'!$C$15="Space By Space",'Interior Space'!$B288&gt;0),VLOOKUP('Interior Space'!$D288,Code!$B$34:$E$130,4,TRUE),IF(AND('Project Information'!$C$15="Whole Building",'Project Information'!$L$11=0),'Project Information'!$O$11,IF(AND('Project Information'!$C$15="Whole Building",'Project Information'!$L$11&lt;&gt;'Project Information'!$O$11),'Project Information'!$L$11,0)))</f>
        <v>0</v>
      </c>
      <c r="H288" s="248"/>
      <c r="I288" s="218">
        <f>IFERROR(VLOOKUP(H288,'LED Products List'!$B$8:$G$57,2,FALSE),0)</f>
        <v>0</v>
      </c>
      <c r="J288" s="218">
        <f>IFERROR(VLOOKUP(H288,'LED Products List'!$B$8:$G$57,3,FALSE),0)</f>
        <v>0</v>
      </c>
      <c r="K288" s="218">
        <f>IFERROR(VLOOKUP(H288,'LED Products List'!$B$8:$G$57,4,FALSE),0)</f>
        <v>0</v>
      </c>
      <c r="L288" s="248"/>
      <c r="M288" s="249"/>
      <c r="N288" s="250">
        <f t="shared" si="38"/>
        <v>0</v>
      </c>
      <c r="O288" s="251">
        <f t="shared" si="39"/>
        <v>0</v>
      </c>
      <c r="P288" s="179">
        <f t="shared" si="40"/>
        <v>0</v>
      </c>
      <c r="Q288" s="179">
        <f t="shared" si="41"/>
        <v>0</v>
      </c>
      <c r="R288" s="179">
        <f t="shared" si="42"/>
        <v>0</v>
      </c>
      <c r="S288" s="331"/>
      <c r="T288" s="480">
        <f t="shared" si="43"/>
        <v>0</v>
      </c>
      <c r="U288" s="448">
        <f t="shared" si="36"/>
        <v>0</v>
      </c>
      <c r="V288" s="449">
        <f>IF($D$8="Space By Space",$F288*$E288,IF($D288="Atrium &gt;40 ft in height",($F288*$E288)+0.04,IF($B288&lt;&gt;0,$E$8*'Project Information'!$L$9,0)))</f>
        <v>0</v>
      </c>
      <c r="W288" s="453">
        <f t="shared" si="44"/>
        <v>0</v>
      </c>
      <c r="X288" s="453">
        <f>IF(OR(C288="Refrig",AND($R$1="RWH",C288="Refrig"),AND($R$1="RWH",C288="Yes")),$W288*(1+#REF!),IF($C288="Yes",$W288*(1+$P$5),W288))</f>
        <v>0</v>
      </c>
      <c r="Y288" s="452">
        <f>IF(OR(C288="Refrig",AND($R$1="RWH",C288="Refrig"),AND($R$1="RWH",C288="Yes")),$V288*(1+#REF!),IF($C288="Yes",$V288*(1+$P$6),V288*(1+0)))</f>
        <v>0</v>
      </c>
      <c r="Z288" s="452">
        <f>IF(OR(C288="Refrig",AND($R$1="RWH",C288="Refrig"),AND($R$1="RWH",C288="Yes")),$W288*#REF!,IF(C288="Yes",$W288*$P$7,W288*0))</f>
        <v>0</v>
      </c>
    </row>
    <row r="289" spans="1:26" ht="63" customHeight="1" thickBot="1">
      <c r="A289" s="242">
        <v>280</v>
      </c>
      <c r="B289" s="243"/>
      <c r="C289" s="247"/>
      <c r="D289" s="279"/>
      <c r="E289" s="250">
        <f t="shared" si="37"/>
        <v>0</v>
      </c>
      <c r="F289" s="278">
        <f t="array" ref="F289">IFERROR(INDEX(CodeLPD,MATCH($D$8&amp;$D289,CodeMethod&amp;SpaceType,0), MATCH('Project Information'!$F$15,Table1[[#Headers],[2020 ECCCNYS (der. IECC 2018)]:[IECC 2015]],0)),0)</f>
        <v>0</v>
      </c>
      <c r="G289" s="328">
        <f>IF(AND('Project Information'!$C$15="Space By Space",'Interior Space'!$B289&gt;0),VLOOKUP('Interior Space'!$D289,Code!$B$34:$E$130,4,TRUE),IF(AND('Project Information'!$C$15="Whole Building",'Project Information'!$L$11=0),'Project Information'!$O$11,IF(AND('Project Information'!$C$15="Whole Building",'Project Information'!$L$11&lt;&gt;'Project Information'!$O$11),'Project Information'!$L$11,0)))</f>
        <v>0</v>
      </c>
      <c r="H289" s="248"/>
      <c r="I289" s="218">
        <f>IFERROR(VLOOKUP(H289,'LED Products List'!$B$8:$G$57,2,FALSE),0)</f>
        <v>0</v>
      </c>
      <c r="J289" s="218">
        <f>IFERROR(VLOOKUP(H289,'LED Products List'!$B$8:$G$57,3,FALSE),0)</f>
        <v>0</v>
      </c>
      <c r="K289" s="218">
        <f>IFERROR(VLOOKUP(H289,'LED Products List'!$B$8:$G$57,4,FALSE),0)</f>
        <v>0</v>
      </c>
      <c r="L289" s="248"/>
      <c r="M289" s="249"/>
      <c r="N289" s="250">
        <f t="shared" si="38"/>
        <v>0</v>
      </c>
      <c r="O289" s="251">
        <f t="shared" si="39"/>
        <v>0</v>
      </c>
      <c r="P289" s="179">
        <f t="shared" si="40"/>
        <v>0</v>
      </c>
      <c r="Q289" s="179">
        <f t="shared" si="41"/>
        <v>0</v>
      </c>
      <c r="R289" s="179">
        <f t="shared" si="42"/>
        <v>0</v>
      </c>
      <c r="S289" s="331"/>
      <c r="T289" s="480">
        <f t="shared" si="43"/>
        <v>0</v>
      </c>
      <c r="U289" s="448">
        <f t="shared" si="36"/>
        <v>0</v>
      </c>
      <c r="V289" s="449">
        <f>IF($D$8="Space By Space",$F289*$E289,IF($D289="Atrium &gt;40 ft in height",($F289*$E289)+0.04,IF($B289&lt;&gt;0,$E$8*'Project Information'!$L$9,0)))</f>
        <v>0</v>
      </c>
      <c r="W289" s="453">
        <f t="shared" si="44"/>
        <v>0</v>
      </c>
      <c r="X289" s="453">
        <f>IF(OR(C289="Refrig",AND($R$1="RWH",C289="Refrig"),AND($R$1="RWH",C289="Yes")),$W289*(1+#REF!),IF($C289="Yes",$W289*(1+$P$5),W289))</f>
        <v>0</v>
      </c>
      <c r="Y289" s="452">
        <f>IF(OR(C289="Refrig",AND($R$1="RWH",C289="Refrig"),AND($R$1="RWH",C289="Yes")),$V289*(1+#REF!),IF($C289="Yes",$V289*(1+$P$6),V289*(1+0)))</f>
        <v>0</v>
      </c>
      <c r="Z289" s="452">
        <f>IF(OR(C289="Refrig",AND($R$1="RWH",C289="Refrig"),AND($R$1="RWH",C289="Yes")),$W289*#REF!,IF(C289="Yes",$W289*$P$7,W289*0))</f>
        <v>0</v>
      </c>
    </row>
    <row r="290" spans="1:26" ht="63" customHeight="1" thickBot="1">
      <c r="A290" s="242">
        <v>281</v>
      </c>
      <c r="B290" s="243"/>
      <c r="C290" s="247"/>
      <c r="D290" s="279"/>
      <c r="E290" s="250">
        <f t="shared" si="37"/>
        <v>0</v>
      </c>
      <c r="F290" s="278">
        <f t="array" ref="F290">IFERROR(INDEX(CodeLPD,MATCH($D$8&amp;$D290,CodeMethod&amp;SpaceType,0), MATCH('Project Information'!$F$15,Table1[[#Headers],[2020 ECCCNYS (der. IECC 2018)]:[IECC 2015]],0)),0)</f>
        <v>0</v>
      </c>
      <c r="G290" s="328">
        <f>IF(AND('Project Information'!$C$15="Space By Space",'Interior Space'!$B290&gt;0),VLOOKUP('Interior Space'!$D290,Code!$B$34:$E$130,4,TRUE),IF(AND('Project Information'!$C$15="Whole Building",'Project Information'!$L$11=0),'Project Information'!$O$11,IF(AND('Project Information'!$C$15="Whole Building",'Project Information'!$L$11&lt;&gt;'Project Information'!$O$11),'Project Information'!$L$11,0)))</f>
        <v>0</v>
      </c>
      <c r="H290" s="248"/>
      <c r="I290" s="218">
        <f>IFERROR(VLOOKUP(H290,'LED Products List'!$B$8:$G$57,2,FALSE),0)</f>
        <v>0</v>
      </c>
      <c r="J290" s="218">
        <f>IFERROR(VLOOKUP(H290,'LED Products List'!$B$8:$G$57,3,FALSE),0)</f>
        <v>0</v>
      </c>
      <c r="K290" s="218">
        <f>IFERROR(VLOOKUP(H290,'LED Products List'!$B$8:$G$57,4,FALSE),0)</f>
        <v>0</v>
      </c>
      <c r="L290" s="248"/>
      <c r="M290" s="249"/>
      <c r="N290" s="250">
        <f t="shared" si="38"/>
        <v>0</v>
      </c>
      <c r="O290" s="251">
        <f t="shared" si="39"/>
        <v>0</v>
      </c>
      <c r="P290" s="179">
        <f t="shared" si="40"/>
        <v>0</v>
      </c>
      <c r="Q290" s="179">
        <f t="shared" si="41"/>
        <v>0</v>
      </c>
      <c r="R290" s="179">
        <f t="shared" si="42"/>
        <v>0</v>
      </c>
      <c r="S290" s="331"/>
      <c r="T290" s="480">
        <f t="shared" si="43"/>
        <v>0</v>
      </c>
      <c r="U290" s="448">
        <f t="shared" si="36"/>
        <v>0</v>
      </c>
      <c r="V290" s="449">
        <f>IF($D$8="Space By Space",$F290*$E290,IF($D290="Atrium &gt;40 ft in height",($F290*$E290)+0.04,IF($B290&lt;&gt;0,$E$8*'Project Information'!$L$9,0)))</f>
        <v>0</v>
      </c>
      <c r="W290" s="453">
        <f t="shared" si="44"/>
        <v>0</v>
      </c>
      <c r="X290" s="453">
        <f>IF(OR(C290="Refrig",AND($R$1="RWH",C290="Refrig"),AND($R$1="RWH",C290="Yes")),$W290*(1+#REF!),IF($C290="Yes",$W290*(1+$P$5),W290))</f>
        <v>0</v>
      </c>
      <c r="Y290" s="452">
        <f>IF(OR(C290="Refrig",AND($R$1="RWH",C290="Refrig"),AND($R$1="RWH",C290="Yes")),$V290*(1+#REF!),IF($C290="Yes",$V290*(1+$P$6),V290*(1+0)))</f>
        <v>0</v>
      </c>
      <c r="Z290" s="452">
        <f>IF(OR(C290="Refrig",AND($R$1="RWH",C290="Refrig"),AND($R$1="RWH",C290="Yes")),$W290*#REF!,IF(C290="Yes",$W290*$P$7,W290*0))</f>
        <v>0</v>
      </c>
    </row>
    <row r="291" spans="1:26" ht="63" customHeight="1" thickBot="1">
      <c r="A291" s="242">
        <v>282</v>
      </c>
      <c r="B291" s="243"/>
      <c r="C291" s="247"/>
      <c r="D291" s="279"/>
      <c r="E291" s="250">
        <f t="shared" si="37"/>
        <v>0</v>
      </c>
      <c r="F291" s="278">
        <f t="array" ref="F291">IFERROR(INDEX(CodeLPD,MATCH($D$8&amp;$D291,CodeMethod&amp;SpaceType,0), MATCH('Project Information'!$F$15,Table1[[#Headers],[2020 ECCCNYS (der. IECC 2018)]:[IECC 2015]],0)),0)</f>
        <v>0</v>
      </c>
      <c r="G291" s="328">
        <f>IF(AND('Project Information'!$C$15="Space By Space",'Interior Space'!$B291&gt;0),VLOOKUP('Interior Space'!$D291,Code!$B$34:$E$130,4,TRUE),IF(AND('Project Information'!$C$15="Whole Building",'Project Information'!$L$11=0),'Project Information'!$O$11,IF(AND('Project Information'!$C$15="Whole Building",'Project Information'!$L$11&lt;&gt;'Project Information'!$O$11),'Project Information'!$L$11,0)))</f>
        <v>0</v>
      </c>
      <c r="H291" s="248"/>
      <c r="I291" s="218">
        <f>IFERROR(VLOOKUP(H291,'LED Products List'!$B$8:$G$57,2,FALSE),0)</f>
        <v>0</v>
      </c>
      <c r="J291" s="218">
        <f>IFERROR(VLOOKUP(H291,'LED Products List'!$B$8:$G$57,3,FALSE),0)</f>
        <v>0</v>
      </c>
      <c r="K291" s="218">
        <f>IFERROR(VLOOKUP(H291,'LED Products List'!$B$8:$G$57,4,FALSE),0)</f>
        <v>0</v>
      </c>
      <c r="L291" s="248"/>
      <c r="M291" s="249"/>
      <c r="N291" s="250">
        <f t="shared" si="38"/>
        <v>0</v>
      </c>
      <c r="O291" s="251">
        <f t="shared" si="39"/>
        <v>0</v>
      </c>
      <c r="P291" s="179">
        <f t="shared" si="40"/>
        <v>0</v>
      </c>
      <c r="Q291" s="179">
        <f t="shared" si="41"/>
        <v>0</v>
      </c>
      <c r="R291" s="179">
        <f t="shared" si="42"/>
        <v>0</v>
      </c>
      <c r="S291" s="331"/>
      <c r="T291" s="480">
        <f t="shared" si="43"/>
        <v>0</v>
      </c>
      <c r="U291" s="448">
        <f t="shared" si="36"/>
        <v>0</v>
      </c>
      <c r="V291" s="449">
        <f>IF($D$8="Space By Space",$F291*$E291,IF($D291="Atrium &gt;40 ft in height",($F291*$E291)+0.04,IF($B291&lt;&gt;0,$E$8*'Project Information'!$L$9,0)))</f>
        <v>0</v>
      </c>
      <c r="W291" s="453">
        <f t="shared" si="44"/>
        <v>0</v>
      </c>
      <c r="X291" s="453">
        <f>IF(OR(C291="Refrig",AND($R$1="RWH",C291="Refrig"),AND($R$1="RWH",C291="Yes")),$W291*(1+#REF!),IF($C291="Yes",$W291*(1+$P$5),W291))</f>
        <v>0</v>
      </c>
      <c r="Y291" s="452">
        <f>IF(OR(C291="Refrig",AND($R$1="RWH",C291="Refrig"),AND($R$1="RWH",C291="Yes")),$V291*(1+#REF!),IF($C291="Yes",$V291*(1+$P$6),V291*(1+0)))</f>
        <v>0</v>
      </c>
      <c r="Z291" s="452">
        <f>IF(OR(C291="Refrig",AND($R$1="RWH",C291="Refrig"),AND($R$1="RWH",C291="Yes")),$W291*#REF!,IF(C291="Yes",$W291*$P$7,W291*0))</f>
        <v>0</v>
      </c>
    </row>
    <row r="292" spans="1:26" ht="63" customHeight="1" thickBot="1">
      <c r="A292" s="242">
        <v>283</v>
      </c>
      <c r="B292" s="243"/>
      <c r="C292" s="247"/>
      <c r="D292" s="279"/>
      <c r="E292" s="250">
        <f t="shared" si="37"/>
        <v>0</v>
      </c>
      <c r="F292" s="278">
        <f t="array" ref="F292">IFERROR(INDEX(CodeLPD,MATCH($D$8&amp;$D292,CodeMethod&amp;SpaceType,0), MATCH('Project Information'!$F$15,Table1[[#Headers],[2020 ECCCNYS (der. IECC 2018)]:[IECC 2015]],0)),0)</f>
        <v>0</v>
      </c>
      <c r="G292" s="328">
        <f>IF(AND('Project Information'!$C$15="Space By Space",'Interior Space'!$B292&gt;0),VLOOKUP('Interior Space'!$D292,Code!$B$34:$E$130,4,TRUE),IF(AND('Project Information'!$C$15="Whole Building",'Project Information'!$L$11=0),'Project Information'!$O$11,IF(AND('Project Information'!$C$15="Whole Building",'Project Information'!$L$11&lt;&gt;'Project Information'!$O$11),'Project Information'!$L$11,0)))</f>
        <v>0</v>
      </c>
      <c r="H292" s="248"/>
      <c r="I292" s="218">
        <f>IFERROR(VLOOKUP(H292,'LED Products List'!$B$8:$G$57,2,FALSE),0)</f>
        <v>0</v>
      </c>
      <c r="J292" s="218">
        <f>IFERROR(VLOOKUP(H292,'LED Products List'!$B$8:$G$57,3,FALSE),0)</f>
        <v>0</v>
      </c>
      <c r="K292" s="218">
        <f>IFERROR(VLOOKUP(H292,'LED Products List'!$B$8:$G$57,4,FALSE),0)</f>
        <v>0</v>
      </c>
      <c r="L292" s="248"/>
      <c r="M292" s="249"/>
      <c r="N292" s="250">
        <f t="shared" si="38"/>
        <v>0</v>
      </c>
      <c r="O292" s="251">
        <f t="shared" si="39"/>
        <v>0</v>
      </c>
      <c r="P292" s="179">
        <f t="shared" si="40"/>
        <v>0</v>
      </c>
      <c r="Q292" s="179">
        <f t="shared" si="41"/>
        <v>0</v>
      </c>
      <c r="R292" s="179">
        <f t="shared" si="42"/>
        <v>0</v>
      </c>
      <c r="S292" s="331"/>
      <c r="T292" s="480">
        <f t="shared" si="43"/>
        <v>0</v>
      </c>
      <c r="U292" s="448">
        <f t="shared" si="36"/>
        <v>0</v>
      </c>
      <c r="V292" s="449">
        <f>IF($D$8="Space By Space",$F292*$E292,IF($D292="Atrium &gt;40 ft in height",($F292*$E292)+0.04,IF($B292&lt;&gt;0,$E$8*'Project Information'!$L$9,0)))</f>
        <v>0</v>
      </c>
      <c r="W292" s="453">
        <f t="shared" si="44"/>
        <v>0</v>
      </c>
      <c r="X292" s="453">
        <f>IF(OR(C292="Refrig",AND($R$1="RWH",C292="Refrig"),AND($R$1="RWH",C292="Yes")),$W292*(1+#REF!),IF($C292="Yes",$W292*(1+$P$5),W292))</f>
        <v>0</v>
      </c>
      <c r="Y292" s="452">
        <f>IF(OR(C292="Refrig",AND($R$1="RWH",C292="Refrig"),AND($R$1="RWH",C292="Yes")),$V292*(1+#REF!),IF($C292="Yes",$V292*(1+$P$6),V292*(1+0)))</f>
        <v>0</v>
      </c>
      <c r="Z292" s="452">
        <f>IF(OR(C292="Refrig",AND($R$1="RWH",C292="Refrig"),AND($R$1="RWH",C292="Yes")),$W292*#REF!,IF(C292="Yes",$W292*$P$7,W292*0))</f>
        <v>0</v>
      </c>
    </row>
    <row r="293" spans="1:26" ht="63" customHeight="1" thickBot="1">
      <c r="A293" s="242">
        <v>284</v>
      </c>
      <c r="B293" s="243"/>
      <c r="C293" s="247"/>
      <c r="D293" s="279"/>
      <c r="E293" s="250">
        <f t="shared" si="37"/>
        <v>0</v>
      </c>
      <c r="F293" s="278">
        <f t="array" ref="F293">IFERROR(INDEX(CodeLPD,MATCH($D$8&amp;$D293,CodeMethod&amp;SpaceType,0), MATCH('Project Information'!$F$15,Table1[[#Headers],[2020 ECCCNYS (der. IECC 2018)]:[IECC 2015]],0)),0)</f>
        <v>0</v>
      </c>
      <c r="G293" s="328">
        <f>IF(AND('Project Information'!$C$15="Space By Space",'Interior Space'!$B293&gt;0),VLOOKUP('Interior Space'!$D293,Code!$B$34:$E$130,4,TRUE),IF(AND('Project Information'!$C$15="Whole Building",'Project Information'!$L$11=0),'Project Information'!$O$11,IF(AND('Project Information'!$C$15="Whole Building",'Project Information'!$L$11&lt;&gt;'Project Information'!$O$11),'Project Information'!$L$11,0)))</f>
        <v>0</v>
      </c>
      <c r="H293" s="248"/>
      <c r="I293" s="218">
        <f>IFERROR(VLOOKUP(H293,'LED Products List'!$B$8:$G$57,2,FALSE),0)</f>
        <v>0</v>
      </c>
      <c r="J293" s="218">
        <f>IFERROR(VLOOKUP(H293,'LED Products List'!$B$8:$G$57,3,FALSE),0)</f>
        <v>0</v>
      </c>
      <c r="K293" s="218">
        <f>IFERROR(VLOOKUP(H293,'LED Products List'!$B$8:$G$57,4,FALSE),0)</f>
        <v>0</v>
      </c>
      <c r="L293" s="248"/>
      <c r="M293" s="249"/>
      <c r="N293" s="250">
        <f t="shared" si="38"/>
        <v>0</v>
      </c>
      <c r="O293" s="251">
        <f t="shared" si="39"/>
        <v>0</v>
      </c>
      <c r="P293" s="179">
        <f t="shared" si="40"/>
        <v>0</v>
      </c>
      <c r="Q293" s="179">
        <f t="shared" si="41"/>
        <v>0</v>
      </c>
      <c r="R293" s="179">
        <f t="shared" si="42"/>
        <v>0</v>
      </c>
      <c r="S293" s="331"/>
      <c r="T293" s="480">
        <f t="shared" si="43"/>
        <v>0</v>
      </c>
      <c r="U293" s="448">
        <f t="shared" si="36"/>
        <v>0</v>
      </c>
      <c r="V293" s="449">
        <f>IF($D$8="Space By Space",$F293*$E293,IF($D293="Atrium &gt;40 ft in height",($F293*$E293)+0.04,IF($B293&lt;&gt;0,$E$8*'Project Information'!$L$9,0)))</f>
        <v>0</v>
      </c>
      <c r="W293" s="453">
        <f t="shared" si="44"/>
        <v>0</v>
      </c>
      <c r="X293" s="453">
        <f>IF(OR(C293="Refrig",AND($R$1="RWH",C293="Refrig"),AND($R$1="RWH",C293="Yes")),$W293*(1+#REF!),IF($C293="Yes",$W293*(1+$P$5),W293))</f>
        <v>0</v>
      </c>
      <c r="Y293" s="452">
        <f>IF(OR(C293="Refrig",AND($R$1="RWH",C293="Refrig"),AND($R$1="RWH",C293="Yes")),$V293*(1+#REF!),IF($C293="Yes",$V293*(1+$P$6),V293*(1+0)))</f>
        <v>0</v>
      </c>
      <c r="Z293" s="452">
        <f>IF(OR(C293="Refrig",AND($R$1="RWH",C293="Refrig"),AND($R$1="RWH",C293="Yes")),$W293*#REF!,IF(C293="Yes",$W293*$P$7,W293*0))</f>
        <v>0</v>
      </c>
    </row>
    <row r="294" spans="1:26" ht="63" customHeight="1" thickBot="1">
      <c r="A294" s="242">
        <v>285</v>
      </c>
      <c r="B294" s="243"/>
      <c r="C294" s="247"/>
      <c r="D294" s="279"/>
      <c r="E294" s="250">
        <f t="shared" si="37"/>
        <v>0</v>
      </c>
      <c r="F294" s="278">
        <f t="array" ref="F294">IFERROR(INDEX(CodeLPD,MATCH($D$8&amp;$D294,CodeMethod&amp;SpaceType,0), MATCH('Project Information'!$F$15,Table1[[#Headers],[2020 ECCCNYS (der. IECC 2018)]:[IECC 2015]],0)),0)</f>
        <v>0</v>
      </c>
      <c r="G294" s="328">
        <f>IF(AND('Project Information'!$C$15="Space By Space",'Interior Space'!$B294&gt;0),VLOOKUP('Interior Space'!$D294,Code!$B$34:$E$130,4,TRUE),IF(AND('Project Information'!$C$15="Whole Building",'Project Information'!$L$11=0),'Project Information'!$O$11,IF(AND('Project Information'!$C$15="Whole Building",'Project Information'!$L$11&lt;&gt;'Project Information'!$O$11),'Project Information'!$L$11,0)))</f>
        <v>0</v>
      </c>
      <c r="H294" s="248"/>
      <c r="I294" s="218">
        <f>IFERROR(VLOOKUP(H294,'LED Products List'!$B$8:$G$57,2,FALSE),0)</f>
        <v>0</v>
      </c>
      <c r="J294" s="218">
        <f>IFERROR(VLOOKUP(H294,'LED Products List'!$B$8:$G$57,3,FALSE),0)</f>
        <v>0</v>
      </c>
      <c r="K294" s="218">
        <f>IFERROR(VLOOKUP(H294,'LED Products List'!$B$8:$G$57,4,FALSE),0)</f>
        <v>0</v>
      </c>
      <c r="L294" s="248"/>
      <c r="M294" s="249"/>
      <c r="N294" s="250">
        <f t="shared" si="38"/>
        <v>0</v>
      </c>
      <c r="O294" s="251">
        <f t="shared" si="39"/>
        <v>0</v>
      </c>
      <c r="P294" s="179">
        <f t="shared" si="40"/>
        <v>0</v>
      </c>
      <c r="Q294" s="179">
        <f t="shared" si="41"/>
        <v>0</v>
      </c>
      <c r="R294" s="179">
        <f t="shared" si="42"/>
        <v>0</v>
      </c>
      <c r="S294" s="331"/>
      <c r="T294" s="480">
        <f t="shared" si="43"/>
        <v>0</v>
      </c>
      <c r="U294" s="448">
        <f t="shared" si="36"/>
        <v>0</v>
      </c>
      <c r="V294" s="449">
        <f>IF($D$8="Space By Space",$F294*$E294,IF($D294="Atrium &gt;40 ft in height",($F294*$E294)+0.04,IF($B294&lt;&gt;0,$E$8*'Project Information'!$L$9,0)))</f>
        <v>0</v>
      </c>
      <c r="W294" s="453">
        <f t="shared" si="44"/>
        <v>0</v>
      </c>
      <c r="X294" s="453">
        <f>IF(OR(C294="Refrig",AND($R$1="RWH",C294="Refrig"),AND($R$1="RWH",C294="Yes")),$W294*(1+#REF!),IF($C294="Yes",$W294*(1+$P$5),W294))</f>
        <v>0</v>
      </c>
      <c r="Y294" s="452">
        <f>IF(OR(C294="Refrig",AND($R$1="RWH",C294="Refrig"),AND($R$1="RWH",C294="Yes")),$V294*(1+#REF!),IF($C294="Yes",$V294*(1+$P$6),V294*(1+0)))</f>
        <v>0</v>
      </c>
      <c r="Z294" s="452">
        <f>IF(OR(C294="Refrig",AND($R$1="RWH",C294="Refrig"),AND($R$1="RWH",C294="Yes")),$W294*#REF!,IF(C294="Yes",$W294*$P$7,W294*0))</f>
        <v>0</v>
      </c>
    </row>
    <row r="295" spans="1:26" ht="63" customHeight="1" thickBot="1">
      <c r="A295" s="242">
        <v>286</v>
      </c>
      <c r="B295" s="243"/>
      <c r="C295" s="247"/>
      <c r="D295" s="279"/>
      <c r="E295" s="250">
        <f t="shared" si="37"/>
        <v>0</v>
      </c>
      <c r="F295" s="278">
        <f t="array" ref="F295">IFERROR(INDEX(CodeLPD,MATCH($D$8&amp;$D295,CodeMethod&amp;SpaceType,0), MATCH('Project Information'!$F$15,Table1[[#Headers],[2020 ECCCNYS (der. IECC 2018)]:[IECC 2015]],0)),0)</f>
        <v>0</v>
      </c>
      <c r="G295" s="328">
        <f>IF(AND('Project Information'!$C$15="Space By Space",'Interior Space'!$B295&gt;0),VLOOKUP('Interior Space'!$D295,Code!$B$34:$E$130,4,TRUE),IF(AND('Project Information'!$C$15="Whole Building",'Project Information'!$L$11=0),'Project Information'!$O$11,IF(AND('Project Information'!$C$15="Whole Building",'Project Information'!$L$11&lt;&gt;'Project Information'!$O$11),'Project Information'!$L$11,0)))</f>
        <v>0</v>
      </c>
      <c r="H295" s="248"/>
      <c r="I295" s="218">
        <f>IFERROR(VLOOKUP(H295,'LED Products List'!$B$8:$G$57,2,FALSE),0)</f>
        <v>0</v>
      </c>
      <c r="J295" s="218">
        <f>IFERROR(VLOOKUP(H295,'LED Products List'!$B$8:$G$57,3,FALSE),0)</f>
        <v>0</v>
      </c>
      <c r="K295" s="218">
        <f>IFERROR(VLOOKUP(H295,'LED Products List'!$B$8:$G$57,4,FALSE),0)</f>
        <v>0</v>
      </c>
      <c r="L295" s="248"/>
      <c r="M295" s="249"/>
      <c r="N295" s="250">
        <f t="shared" si="38"/>
        <v>0</v>
      </c>
      <c r="O295" s="251">
        <f t="shared" si="39"/>
        <v>0</v>
      </c>
      <c r="P295" s="179">
        <f t="shared" si="40"/>
        <v>0</v>
      </c>
      <c r="Q295" s="179">
        <f t="shared" si="41"/>
        <v>0</v>
      </c>
      <c r="R295" s="179">
        <f t="shared" si="42"/>
        <v>0</v>
      </c>
      <c r="S295" s="331"/>
      <c r="T295" s="480">
        <f t="shared" si="43"/>
        <v>0</v>
      </c>
      <c r="U295" s="448">
        <f t="shared" si="36"/>
        <v>0</v>
      </c>
      <c r="V295" s="449">
        <f>IF($D$8="Space By Space",$F295*$E295,IF($D295="Atrium &gt;40 ft in height",($F295*$E295)+0.04,IF($B295&lt;&gt;0,$E$8*'Project Information'!$L$9,0)))</f>
        <v>0</v>
      </c>
      <c r="W295" s="453">
        <f t="shared" si="44"/>
        <v>0</v>
      </c>
      <c r="X295" s="453">
        <f>IF(OR(C295="Refrig",AND($R$1="RWH",C295="Refrig"),AND($R$1="RWH",C295="Yes")),$W295*(1+#REF!),IF($C295="Yes",$W295*(1+$P$5),W295))</f>
        <v>0</v>
      </c>
      <c r="Y295" s="452">
        <f>IF(OR(C295="Refrig",AND($R$1="RWH",C295="Refrig"),AND($R$1="RWH",C295="Yes")),$V295*(1+#REF!),IF($C295="Yes",$V295*(1+$P$6),V295*(1+0)))</f>
        <v>0</v>
      </c>
      <c r="Z295" s="452">
        <f>IF(OR(C295="Refrig",AND($R$1="RWH",C295="Refrig"),AND($R$1="RWH",C295="Yes")),$W295*#REF!,IF(C295="Yes",$W295*$P$7,W295*0))</f>
        <v>0</v>
      </c>
    </row>
    <row r="296" spans="1:26" ht="63" customHeight="1" thickBot="1">
      <c r="A296" s="242">
        <v>287</v>
      </c>
      <c r="B296" s="243"/>
      <c r="C296" s="247"/>
      <c r="D296" s="279"/>
      <c r="E296" s="250">
        <f t="shared" si="37"/>
        <v>0</v>
      </c>
      <c r="F296" s="278">
        <f t="array" ref="F296">IFERROR(INDEX(CodeLPD,MATCH($D$8&amp;$D296,CodeMethod&amp;SpaceType,0), MATCH('Project Information'!$F$15,Table1[[#Headers],[2020 ECCCNYS (der. IECC 2018)]:[IECC 2015]],0)),0)</f>
        <v>0</v>
      </c>
      <c r="G296" s="328">
        <f>IF(AND('Project Information'!$C$15="Space By Space",'Interior Space'!$B296&gt;0),VLOOKUP('Interior Space'!$D296,Code!$B$34:$E$130,4,TRUE),IF(AND('Project Information'!$C$15="Whole Building",'Project Information'!$L$11=0),'Project Information'!$O$11,IF(AND('Project Information'!$C$15="Whole Building",'Project Information'!$L$11&lt;&gt;'Project Information'!$O$11),'Project Information'!$L$11,0)))</f>
        <v>0</v>
      </c>
      <c r="H296" s="248"/>
      <c r="I296" s="218">
        <f>IFERROR(VLOOKUP(H296,'LED Products List'!$B$8:$G$57,2,FALSE),0)</f>
        <v>0</v>
      </c>
      <c r="J296" s="218">
        <f>IFERROR(VLOOKUP(H296,'LED Products List'!$B$8:$G$57,3,FALSE),0)</f>
        <v>0</v>
      </c>
      <c r="K296" s="218">
        <f>IFERROR(VLOOKUP(H296,'LED Products List'!$B$8:$G$57,4,FALSE),0)</f>
        <v>0</v>
      </c>
      <c r="L296" s="248"/>
      <c r="M296" s="249"/>
      <c r="N296" s="250">
        <f t="shared" si="38"/>
        <v>0</v>
      </c>
      <c r="O296" s="251">
        <f t="shared" si="39"/>
        <v>0</v>
      </c>
      <c r="P296" s="179">
        <f t="shared" si="40"/>
        <v>0</v>
      </c>
      <c r="Q296" s="179">
        <f t="shared" si="41"/>
        <v>0</v>
      </c>
      <c r="R296" s="179">
        <f t="shared" si="42"/>
        <v>0</v>
      </c>
      <c r="S296" s="331"/>
      <c r="T296" s="480">
        <f t="shared" si="43"/>
        <v>0</v>
      </c>
      <c r="U296" s="448">
        <f t="shared" si="36"/>
        <v>0</v>
      </c>
      <c r="V296" s="449">
        <f>IF($D$8="Space By Space",$F296*$E296,IF($D296="Atrium &gt;40 ft in height",($F296*$E296)+0.04,IF($B296&lt;&gt;0,$E$8*'Project Information'!$L$9,0)))</f>
        <v>0</v>
      </c>
      <c r="W296" s="453">
        <f t="shared" si="44"/>
        <v>0</v>
      </c>
      <c r="X296" s="453">
        <f>IF(OR(C296="Refrig",AND($R$1="RWH",C296="Refrig"),AND($R$1="RWH",C296="Yes")),$W296*(1+#REF!),IF($C296="Yes",$W296*(1+$P$5),W296))</f>
        <v>0</v>
      </c>
      <c r="Y296" s="452">
        <f>IF(OR(C296="Refrig",AND($R$1="RWH",C296="Refrig"),AND($R$1="RWH",C296="Yes")),$V296*(1+#REF!),IF($C296="Yes",$V296*(1+$P$6),V296*(1+0)))</f>
        <v>0</v>
      </c>
      <c r="Z296" s="452">
        <f>IF(OR(C296="Refrig",AND($R$1="RWH",C296="Refrig"),AND($R$1="RWH",C296="Yes")),$W296*#REF!,IF(C296="Yes",$W296*$P$7,W296*0))</f>
        <v>0</v>
      </c>
    </row>
    <row r="297" spans="1:26" ht="63" customHeight="1" thickBot="1">
      <c r="A297" s="242">
        <v>288</v>
      </c>
      <c r="B297" s="243"/>
      <c r="C297" s="247"/>
      <c r="D297" s="279"/>
      <c r="E297" s="250">
        <f t="shared" si="37"/>
        <v>0</v>
      </c>
      <c r="F297" s="278">
        <f t="array" ref="F297">IFERROR(INDEX(CodeLPD,MATCH($D$8&amp;$D297,CodeMethod&amp;SpaceType,0), MATCH('Project Information'!$F$15,Table1[[#Headers],[2020 ECCCNYS (der. IECC 2018)]:[IECC 2015]],0)),0)</f>
        <v>0</v>
      </c>
      <c r="G297" s="328">
        <f>IF(AND('Project Information'!$C$15="Space By Space",'Interior Space'!$B297&gt;0),VLOOKUP('Interior Space'!$D297,Code!$B$34:$E$130,4,TRUE),IF(AND('Project Information'!$C$15="Whole Building",'Project Information'!$L$11=0),'Project Information'!$O$11,IF(AND('Project Information'!$C$15="Whole Building",'Project Information'!$L$11&lt;&gt;'Project Information'!$O$11),'Project Information'!$L$11,0)))</f>
        <v>0</v>
      </c>
      <c r="H297" s="248"/>
      <c r="I297" s="218">
        <f>IFERROR(VLOOKUP(H297,'LED Products List'!$B$8:$G$57,2,FALSE),0)</f>
        <v>0</v>
      </c>
      <c r="J297" s="218">
        <f>IFERROR(VLOOKUP(H297,'LED Products List'!$B$8:$G$57,3,FALSE),0)</f>
        <v>0</v>
      </c>
      <c r="K297" s="218">
        <f>IFERROR(VLOOKUP(H297,'LED Products List'!$B$8:$G$57,4,FALSE),0)</f>
        <v>0</v>
      </c>
      <c r="L297" s="248"/>
      <c r="M297" s="249"/>
      <c r="N297" s="250">
        <f t="shared" si="38"/>
        <v>0</v>
      </c>
      <c r="O297" s="251">
        <f t="shared" si="39"/>
        <v>0</v>
      </c>
      <c r="P297" s="179">
        <f t="shared" si="40"/>
        <v>0</v>
      </c>
      <c r="Q297" s="179">
        <f t="shared" si="41"/>
        <v>0</v>
      </c>
      <c r="R297" s="179">
        <f t="shared" si="42"/>
        <v>0</v>
      </c>
      <c r="S297" s="331"/>
      <c r="T297" s="480">
        <f t="shared" si="43"/>
        <v>0</v>
      </c>
      <c r="U297" s="448">
        <f t="shared" si="36"/>
        <v>0</v>
      </c>
      <c r="V297" s="449">
        <f>IF($D$8="Space By Space",$F297*$E297,IF($D297="Atrium &gt;40 ft in height",($F297*$E297)+0.04,IF($B297&lt;&gt;0,$E$8*'Project Information'!$L$9,0)))</f>
        <v>0</v>
      </c>
      <c r="W297" s="453">
        <f t="shared" si="44"/>
        <v>0</v>
      </c>
      <c r="X297" s="453">
        <f>IF(OR(C297="Refrig",AND($R$1="RWH",C297="Refrig"),AND($R$1="RWH",C297="Yes")),$W297*(1+#REF!),IF($C297="Yes",$W297*(1+$P$5),W297))</f>
        <v>0</v>
      </c>
      <c r="Y297" s="452">
        <f>IF(OR(C297="Refrig",AND($R$1="RWH",C297="Refrig"),AND($R$1="RWH",C297="Yes")),$V297*(1+#REF!),IF($C297="Yes",$V297*(1+$P$6),V297*(1+0)))</f>
        <v>0</v>
      </c>
      <c r="Z297" s="452">
        <f>IF(OR(C297="Refrig",AND($R$1="RWH",C297="Refrig"),AND($R$1="RWH",C297="Yes")),$W297*#REF!,IF(C297="Yes",$W297*$P$7,W297*0))</f>
        <v>0</v>
      </c>
    </row>
    <row r="298" spans="1:26" ht="63" customHeight="1" thickBot="1">
      <c r="A298" s="242">
        <v>289</v>
      </c>
      <c r="B298" s="243"/>
      <c r="C298" s="247"/>
      <c r="D298" s="279"/>
      <c r="E298" s="250">
        <f t="shared" si="37"/>
        <v>0</v>
      </c>
      <c r="F298" s="278">
        <f t="array" ref="F298">IFERROR(INDEX(CodeLPD,MATCH($D$8&amp;$D298,CodeMethod&amp;SpaceType,0), MATCH('Project Information'!$F$15,Table1[[#Headers],[2020 ECCCNYS (der. IECC 2018)]:[IECC 2015]],0)),0)</f>
        <v>0</v>
      </c>
      <c r="G298" s="328">
        <f>IF(AND('Project Information'!$C$15="Space By Space",'Interior Space'!$B298&gt;0),VLOOKUP('Interior Space'!$D298,Code!$B$34:$E$130,4,TRUE),IF(AND('Project Information'!$C$15="Whole Building",'Project Information'!$L$11=0),'Project Information'!$O$11,IF(AND('Project Information'!$C$15="Whole Building",'Project Information'!$L$11&lt;&gt;'Project Information'!$O$11),'Project Information'!$L$11,0)))</f>
        <v>0</v>
      </c>
      <c r="H298" s="248"/>
      <c r="I298" s="218">
        <f>IFERROR(VLOOKUP(H298,'LED Products List'!$B$8:$G$57,2,FALSE),0)</f>
        <v>0</v>
      </c>
      <c r="J298" s="218">
        <f>IFERROR(VLOOKUP(H298,'LED Products List'!$B$8:$G$57,3,FALSE),0)</f>
        <v>0</v>
      </c>
      <c r="K298" s="218">
        <f>IFERROR(VLOOKUP(H298,'LED Products List'!$B$8:$G$57,4,FALSE),0)</f>
        <v>0</v>
      </c>
      <c r="L298" s="248"/>
      <c r="M298" s="249"/>
      <c r="N298" s="250">
        <f t="shared" si="38"/>
        <v>0</v>
      </c>
      <c r="O298" s="251">
        <f t="shared" si="39"/>
        <v>0</v>
      </c>
      <c r="P298" s="179">
        <f t="shared" si="40"/>
        <v>0</v>
      </c>
      <c r="Q298" s="179">
        <f t="shared" si="41"/>
        <v>0</v>
      </c>
      <c r="R298" s="179">
        <f t="shared" si="42"/>
        <v>0</v>
      </c>
      <c r="S298" s="331"/>
      <c r="T298" s="480">
        <f t="shared" si="43"/>
        <v>0</v>
      </c>
      <c r="U298" s="448">
        <f t="shared" si="36"/>
        <v>0</v>
      </c>
      <c r="V298" s="449">
        <f>IF($D$8="Space By Space",$F298*$E298,IF($D298="Atrium &gt;40 ft in height",($F298*$E298)+0.04,IF($B298&lt;&gt;0,$E$8*'Project Information'!$L$9,0)))</f>
        <v>0</v>
      </c>
      <c r="W298" s="453">
        <f t="shared" si="44"/>
        <v>0</v>
      </c>
      <c r="X298" s="453">
        <f>IF(OR(C298="Refrig",AND($R$1="RWH",C298="Refrig"),AND($R$1="RWH",C298="Yes")),$W298*(1+#REF!),IF($C298="Yes",$W298*(1+$P$5),W298))</f>
        <v>0</v>
      </c>
      <c r="Y298" s="452">
        <f>IF(OR(C298="Refrig",AND($R$1="RWH",C298="Refrig"),AND($R$1="RWH",C298="Yes")),$V298*(1+#REF!),IF($C298="Yes",$V298*(1+$P$6),V298*(1+0)))</f>
        <v>0</v>
      </c>
      <c r="Z298" s="452">
        <f>IF(OR(C298="Refrig",AND($R$1="RWH",C298="Refrig"),AND($R$1="RWH",C298="Yes")),$W298*#REF!,IF(C298="Yes",$W298*$P$7,W298*0))</f>
        <v>0</v>
      </c>
    </row>
    <row r="299" spans="1:26" ht="63" customHeight="1" thickBot="1">
      <c r="A299" s="242">
        <v>290</v>
      </c>
      <c r="B299" s="243"/>
      <c r="C299" s="247"/>
      <c r="D299" s="279"/>
      <c r="E299" s="250">
        <f t="shared" si="37"/>
        <v>0</v>
      </c>
      <c r="F299" s="278">
        <f t="array" ref="F299">IFERROR(INDEX(CodeLPD,MATCH($D$8&amp;$D299,CodeMethod&amp;SpaceType,0), MATCH('Project Information'!$F$15,Table1[[#Headers],[2020 ECCCNYS (der. IECC 2018)]:[IECC 2015]],0)),0)</f>
        <v>0</v>
      </c>
      <c r="G299" s="328">
        <f>IF(AND('Project Information'!$C$15="Space By Space",'Interior Space'!$B299&gt;0),VLOOKUP('Interior Space'!$D299,Code!$B$34:$E$130,4,TRUE),IF(AND('Project Information'!$C$15="Whole Building",'Project Information'!$L$11=0),'Project Information'!$O$11,IF(AND('Project Information'!$C$15="Whole Building",'Project Information'!$L$11&lt;&gt;'Project Information'!$O$11),'Project Information'!$L$11,0)))</f>
        <v>0</v>
      </c>
      <c r="H299" s="248"/>
      <c r="I299" s="218">
        <f>IFERROR(VLOOKUP(H299,'LED Products List'!$B$8:$G$57,2,FALSE),0)</f>
        <v>0</v>
      </c>
      <c r="J299" s="218">
        <f>IFERROR(VLOOKUP(H299,'LED Products List'!$B$8:$G$57,3,FALSE),0)</f>
        <v>0</v>
      </c>
      <c r="K299" s="218">
        <f>IFERROR(VLOOKUP(H299,'LED Products List'!$B$8:$G$57,4,FALSE),0)</f>
        <v>0</v>
      </c>
      <c r="L299" s="248"/>
      <c r="M299" s="249"/>
      <c r="N299" s="250">
        <f t="shared" si="38"/>
        <v>0</v>
      </c>
      <c r="O299" s="251">
        <f t="shared" si="39"/>
        <v>0</v>
      </c>
      <c r="P299" s="179">
        <f t="shared" si="40"/>
        <v>0</v>
      </c>
      <c r="Q299" s="179">
        <f t="shared" si="41"/>
        <v>0</v>
      </c>
      <c r="R299" s="179">
        <f t="shared" si="42"/>
        <v>0</v>
      </c>
      <c r="S299" s="331"/>
      <c r="T299" s="480">
        <f t="shared" si="43"/>
        <v>0</v>
      </c>
      <c r="U299" s="448">
        <f t="shared" si="36"/>
        <v>0</v>
      </c>
      <c r="V299" s="449">
        <f>IF($D$8="Space By Space",$F299*$E299,IF($D299="Atrium &gt;40 ft in height",($F299*$E299)+0.04,IF($B299&lt;&gt;0,$E$8*'Project Information'!$L$9,0)))</f>
        <v>0</v>
      </c>
      <c r="W299" s="453">
        <f t="shared" si="44"/>
        <v>0</v>
      </c>
      <c r="X299" s="453">
        <f>IF(OR(C299="Refrig",AND($R$1="RWH",C299="Refrig"),AND($R$1="RWH",C299="Yes")),$W299*(1+#REF!),IF($C299="Yes",$W299*(1+$P$5),W299))</f>
        <v>0</v>
      </c>
      <c r="Y299" s="452">
        <f>IF(OR(C299="Refrig",AND($R$1="RWH",C299="Refrig"),AND($R$1="RWH",C299="Yes")),$V299*(1+#REF!),IF($C299="Yes",$V299*(1+$P$6),V299*(1+0)))</f>
        <v>0</v>
      </c>
      <c r="Z299" s="452">
        <f>IF(OR(C299="Refrig",AND($R$1="RWH",C299="Refrig"),AND($R$1="RWH",C299="Yes")),$W299*#REF!,IF(C299="Yes",$W299*$P$7,W299*0))</f>
        <v>0</v>
      </c>
    </row>
    <row r="300" spans="1:26" ht="63" customHeight="1" thickBot="1">
      <c r="A300" s="242">
        <v>291</v>
      </c>
      <c r="B300" s="243"/>
      <c r="C300" s="247"/>
      <c r="D300" s="279"/>
      <c r="E300" s="250">
        <f t="shared" si="37"/>
        <v>0</v>
      </c>
      <c r="F300" s="278">
        <f t="array" ref="F300">IFERROR(INDEX(CodeLPD,MATCH($D$8&amp;$D300,CodeMethod&amp;SpaceType,0), MATCH('Project Information'!$F$15,Table1[[#Headers],[2020 ECCCNYS (der. IECC 2018)]:[IECC 2015]],0)),0)</f>
        <v>0</v>
      </c>
      <c r="G300" s="328">
        <f>IF(AND('Project Information'!$C$15="Space By Space",'Interior Space'!$B300&gt;0),VLOOKUP('Interior Space'!$D300,Code!$B$34:$E$130,4,TRUE),IF(AND('Project Information'!$C$15="Whole Building",'Project Information'!$L$11=0),'Project Information'!$O$11,IF(AND('Project Information'!$C$15="Whole Building",'Project Information'!$L$11&lt;&gt;'Project Information'!$O$11),'Project Information'!$L$11,0)))</f>
        <v>0</v>
      </c>
      <c r="H300" s="248"/>
      <c r="I300" s="218">
        <f>IFERROR(VLOOKUP(H300,'LED Products List'!$B$8:$G$57,2,FALSE),0)</f>
        <v>0</v>
      </c>
      <c r="J300" s="218">
        <f>IFERROR(VLOOKUP(H300,'LED Products List'!$B$8:$G$57,3,FALSE),0)</f>
        <v>0</v>
      </c>
      <c r="K300" s="218">
        <f>IFERROR(VLOOKUP(H300,'LED Products List'!$B$8:$G$57,4,FALSE),0)</f>
        <v>0</v>
      </c>
      <c r="L300" s="248"/>
      <c r="M300" s="249"/>
      <c r="N300" s="250">
        <f t="shared" si="38"/>
        <v>0</v>
      </c>
      <c r="O300" s="251">
        <f t="shared" si="39"/>
        <v>0</v>
      </c>
      <c r="P300" s="179">
        <f t="shared" si="40"/>
        <v>0</v>
      </c>
      <c r="Q300" s="179">
        <f t="shared" si="41"/>
        <v>0</v>
      </c>
      <c r="R300" s="179">
        <f t="shared" si="42"/>
        <v>0</v>
      </c>
      <c r="S300" s="331"/>
      <c r="T300" s="480">
        <f t="shared" si="43"/>
        <v>0</v>
      </c>
      <c r="U300" s="448">
        <f t="shared" si="36"/>
        <v>0</v>
      </c>
      <c r="V300" s="449">
        <f>IF($D$8="Space By Space",$F300*$E300,IF($D300="Atrium &gt;40 ft in height",($F300*$E300)+0.04,IF($B300&lt;&gt;0,$E$8*'Project Information'!$L$9,0)))</f>
        <v>0</v>
      </c>
      <c r="W300" s="453">
        <f t="shared" si="44"/>
        <v>0</v>
      </c>
      <c r="X300" s="453">
        <f>IF(OR(C300="Refrig",AND($R$1="RWH",C300="Refrig"),AND($R$1="RWH",C300="Yes")),$W300*(1+#REF!),IF($C300="Yes",$W300*(1+$P$5),W300))</f>
        <v>0</v>
      </c>
      <c r="Y300" s="452">
        <f>IF(OR(C300="Refrig",AND($R$1="RWH",C300="Refrig"),AND($R$1="RWH",C300="Yes")),$V300*(1+#REF!),IF($C300="Yes",$V300*(1+$P$6),V300*(1+0)))</f>
        <v>0</v>
      </c>
      <c r="Z300" s="452">
        <f>IF(OR(C300="Refrig",AND($R$1="RWH",C300="Refrig"),AND($R$1="RWH",C300="Yes")),$W300*#REF!,IF(C300="Yes",$W300*$P$7,W300*0))</f>
        <v>0</v>
      </c>
    </row>
    <row r="301" spans="1:26" ht="63" customHeight="1" thickBot="1">
      <c r="A301" s="242">
        <v>292</v>
      </c>
      <c r="B301" s="243"/>
      <c r="C301" s="247"/>
      <c r="D301" s="279"/>
      <c r="E301" s="250">
        <f t="shared" si="37"/>
        <v>0</v>
      </c>
      <c r="F301" s="278">
        <f t="array" ref="F301">IFERROR(INDEX(CodeLPD,MATCH($D$8&amp;$D301,CodeMethod&amp;SpaceType,0), MATCH('Project Information'!$F$15,Table1[[#Headers],[2020 ECCCNYS (der. IECC 2018)]:[IECC 2015]],0)),0)</f>
        <v>0</v>
      </c>
      <c r="G301" s="328">
        <f>IF(AND('Project Information'!$C$15="Space By Space",'Interior Space'!$B301&gt;0),VLOOKUP('Interior Space'!$D301,Code!$B$34:$E$130,4,TRUE),IF(AND('Project Information'!$C$15="Whole Building",'Project Information'!$L$11=0),'Project Information'!$O$11,IF(AND('Project Information'!$C$15="Whole Building",'Project Information'!$L$11&lt;&gt;'Project Information'!$O$11),'Project Information'!$L$11,0)))</f>
        <v>0</v>
      </c>
      <c r="H301" s="248"/>
      <c r="I301" s="218">
        <f>IFERROR(VLOOKUP(H301,'LED Products List'!$B$8:$G$57,2,FALSE),0)</f>
        <v>0</v>
      </c>
      <c r="J301" s="218">
        <f>IFERROR(VLOOKUP(H301,'LED Products List'!$B$8:$G$57,3,FALSE),0)</f>
        <v>0</v>
      </c>
      <c r="K301" s="218">
        <f>IFERROR(VLOOKUP(H301,'LED Products List'!$B$8:$G$57,4,FALSE),0)</f>
        <v>0</v>
      </c>
      <c r="L301" s="248"/>
      <c r="M301" s="249"/>
      <c r="N301" s="250">
        <f t="shared" si="38"/>
        <v>0</v>
      </c>
      <c r="O301" s="251">
        <f t="shared" si="39"/>
        <v>0</v>
      </c>
      <c r="P301" s="179">
        <f t="shared" si="40"/>
        <v>0</v>
      </c>
      <c r="Q301" s="179">
        <f t="shared" si="41"/>
        <v>0</v>
      </c>
      <c r="R301" s="179">
        <f t="shared" si="42"/>
        <v>0</v>
      </c>
      <c r="S301" s="331"/>
      <c r="T301" s="480">
        <f t="shared" si="43"/>
        <v>0</v>
      </c>
      <c r="U301" s="448">
        <f t="shared" si="36"/>
        <v>0</v>
      </c>
      <c r="V301" s="449">
        <f>IF($D$8="Space By Space",$F301*$E301,IF($D301="Atrium &gt;40 ft in height",($F301*$E301)+0.04,IF($B301&lt;&gt;0,$E$8*'Project Information'!$L$9,0)))</f>
        <v>0</v>
      </c>
      <c r="W301" s="453">
        <f t="shared" si="44"/>
        <v>0</v>
      </c>
      <c r="X301" s="453">
        <f>IF(OR(C301="Refrig",AND($R$1="RWH",C301="Refrig"),AND($R$1="RWH",C301="Yes")),$W301*(1+#REF!),IF($C301="Yes",$W301*(1+$P$5),W301))</f>
        <v>0</v>
      </c>
      <c r="Y301" s="452">
        <f>IF(OR(C301="Refrig",AND($R$1="RWH",C301="Refrig"),AND($R$1="RWH",C301="Yes")),$V301*(1+#REF!),IF($C301="Yes",$V301*(1+$P$6),V301*(1+0)))</f>
        <v>0</v>
      </c>
      <c r="Z301" s="452">
        <f>IF(OR(C301="Refrig",AND($R$1="RWH",C301="Refrig"),AND($R$1="RWH",C301="Yes")),$W301*#REF!,IF(C301="Yes",$W301*$P$7,W301*0))</f>
        <v>0</v>
      </c>
    </row>
    <row r="302" spans="1:26" ht="63" customHeight="1" thickBot="1">
      <c r="A302" s="242">
        <v>293</v>
      </c>
      <c r="B302" s="243"/>
      <c r="C302" s="247"/>
      <c r="D302" s="279"/>
      <c r="E302" s="250">
        <f t="shared" si="37"/>
        <v>0</v>
      </c>
      <c r="F302" s="278">
        <f t="array" ref="F302">IFERROR(INDEX(CodeLPD,MATCH($D$8&amp;$D302,CodeMethod&amp;SpaceType,0), MATCH('Project Information'!$F$15,Table1[[#Headers],[2020 ECCCNYS (der. IECC 2018)]:[IECC 2015]],0)),0)</f>
        <v>0</v>
      </c>
      <c r="G302" s="328">
        <f>IF(AND('Project Information'!$C$15="Space By Space",'Interior Space'!$B302&gt;0),VLOOKUP('Interior Space'!$D302,Code!$B$34:$E$130,4,TRUE),IF(AND('Project Information'!$C$15="Whole Building",'Project Information'!$L$11=0),'Project Information'!$O$11,IF(AND('Project Information'!$C$15="Whole Building",'Project Information'!$L$11&lt;&gt;'Project Information'!$O$11),'Project Information'!$L$11,0)))</f>
        <v>0</v>
      </c>
      <c r="H302" s="248"/>
      <c r="I302" s="218">
        <f>IFERROR(VLOOKUP(H302,'LED Products List'!$B$8:$G$57,2,FALSE),0)</f>
        <v>0</v>
      </c>
      <c r="J302" s="218">
        <f>IFERROR(VLOOKUP(H302,'LED Products List'!$B$8:$G$57,3,FALSE),0)</f>
        <v>0</v>
      </c>
      <c r="K302" s="218">
        <f>IFERROR(VLOOKUP(H302,'LED Products List'!$B$8:$G$57,4,FALSE),0)</f>
        <v>0</v>
      </c>
      <c r="L302" s="248"/>
      <c r="M302" s="249"/>
      <c r="N302" s="250">
        <f t="shared" si="38"/>
        <v>0</v>
      </c>
      <c r="O302" s="251">
        <f t="shared" si="39"/>
        <v>0</v>
      </c>
      <c r="P302" s="179">
        <f t="shared" si="40"/>
        <v>0</v>
      </c>
      <c r="Q302" s="179">
        <f t="shared" si="41"/>
        <v>0</v>
      </c>
      <c r="R302" s="179">
        <f t="shared" si="42"/>
        <v>0</v>
      </c>
      <c r="S302" s="331"/>
      <c r="T302" s="480">
        <f t="shared" si="43"/>
        <v>0</v>
      </c>
      <c r="U302" s="448">
        <f t="shared" si="36"/>
        <v>0</v>
      </c>
      <c r="V302" s="449">
        <f>IF($D$8="Space By Space",$F302*$E302,IF($D302="Atrium &gt;40 ft in height",($F302*$E302)+0.04,IF($B302&lt;&gt;0,$E$8*'Project Information'!$L$9,0)))</f>
        <v>0</v>
      </c>
      <c r="W302" s="453">
        <f t="shared" si="44"/>
        <v>0</v>
      </c>
      <c r="X302" s="453">
        <f>IF(OR(C302="Refrig",AND($R$1="RWH",C302="Refrig"),AND($R$1="RWH",C302="Yes")),$W302*(1+#REF!),IF($C302="Yes",$W302*(1+$P$5),W302))</f>
        <v>0</v>
      </c>
      <c r="Y302" s="452">
        <f>IF(OR(C302="Refrig",AND($R$1="RWH",C302="Refrig"),AND($R$1="RWH",C302="Yes")),$V302*(1+#REF!),IF($C302="Yes",$V302*(1+$P$6),V302*(1+0)))</f>
        <v>0</v>
      </c>
      <c r="Z302" s="452">
        <f>IF(OR(C302="Refrig",AND($R$1="RWH",C302="Refrig"),AND($R$1="RWH",C302="Yes")),$W302*#REF!,IF(C302="Yes",$W302*$P$7,W302*0))</f>
        <v>0</v>
      </c>
    </row>
    <row r="303" spans="1:26" ht="63" customHeight="1" thickBot="1">
      <c r="A303" s="242">
        <v>294</v>
      </c>
      <c r="B303" s="243"/>
      <c r="C303" s="247"/>
      <c r="D303" s="279"/>
      <c r="E303" s="250">
        <f t="shared" si="37"/>
        <v>0</v>
      </c>
      <c r="F303" s="278">
        <f t="array" ref="F303">IFERROR(INDEX(CodeLPD,MATCH($D$8&amp;$D303,CodeMethod&amp;SpaceType,0), MATCH('Project Information'!$F$15,Table1[[#Headers],[2020 ECCCNYS (der. IECC 2018)]:[IECC 2015]],0)),0)</f>
        <v>0</v>
      </c>
      <c r="G303" s="328">
        <f>IF(AND('Project Information'!$C$15="Space By Space",'Interior Space'!$B303&gt;0),VLOOKUP('Interior Space'!$D303,Code!$B$34:$E$130,4,TRUE),IF(AND('Project Information'!$C$15="Whole Building",'Project Information'!$L$11=0),'Project Information'!$O$11,IF(AND('Project Information'!$C$15="Whole Building",'Project Information'!$L$11&lt;&gt;'Project Information'!$O$11),'Project Information'!$L$11,0)))</f>
        <v>0</v>
      </c>
      <c r="H303" s="248"/>
      <c r="I303" s="218">
        <f>IFERROR(VLOOKUP(H303,'LED Products List'!$B$8:$G$57,2,FALSE),0)</f>
        <v>0</v>
      </c>
      <c r="J303" s="218">
        <f>IFERROR(VLOOKUP(H303,'LED Products List'!$B$8:$G$57,3,FALSE),0)</f>
        <v>0</v>
      </c>
      <c r="K303" s="218">
        <f>IFERROR(VLOOKUP(H303,'LED Products List'!$B$8:$G$57,4,FALSE),0)</f>
        <v>0</v>
      </c>
      <c r="L303" s="248"/>
      <c r="M303" s="249"/>
      <c r="N303" s="250">
        <f t="shared" si="38"/>
        <v>0</v>
      </c>
      <c r="O303" s="251">
        <f t="shared" si="39"/>
        <v>0</v>
      </c>
      <c r="P303" s="179">
        <f t="shared" si="40"/>
        <v>0</v>
      </c>
      <c r="Q303" s="179">
        <f t="shared" si="41"/>
        <v>0</v>
      </c>
      <c r="R303" s="179">
        <f t="shared" si="42"/>
        <v>0</v>
      </c>
      <c r="S303" s="331"/>
      <c r="T303" s="480">
        <f t="shared" si="43"/>
        <v>0</v>
      </c>
      <c r="U303" s="448">
        <f t="shared" si="36"/>
        <v>0</v>
      </c>
      <c r="V303" s="449">
        <f>IF($D$8="Space By Space",$F303*$E303,IF($D303="Atrium &gt;40 ft in height",($F303*$E303)+0.04,IF($B303&lt;&gt;0,$E$8*'Project Information'!$L$9,0)))</f>
        <v>0</v>
      </c>
      <c r="W303" s="453">
        <f t="shared" si="44"/>
        <v>0</v>
      </c>
      <c r="X303" s="453">
        <f>IF(OR(C303="Refrig",AND($R$1="RWH",C303="Refrig"),AND($R$1="RWH",C303="Yes")),$W303*(1+#REF!),IF($C303="Yes",$W303*(1+$P$5),W303))</f>
        <v>0</v>
      </c>
      <c r="Y303" s="452">
        <f>IF(OR(C303="Refrig",AND($R$1="RWH",C303="Refrig"),AND($R$1="RWH",C303="Yes")),$V303*(1+#REF!),IF($C303="Yes",$V303*(1+$P$6),V303*(1+0)))</f>
        <v>0</v>
      </c>
      <c r="Z303" s="452">
        <f>IF(OR(C303="Refrig",AND($R$1="RWH",C303="Refrig"),AND($R$1="RWH",C303="Yes")),$W303*#REF!,IF(C303="Yes",$W303*$P$7,W303*0))</f>
        <v>0</v>
      </c>
    </row>
    <row r="304" spans="1:26" ht="63" customHeight="1" thickBot="1">
      <c r="A304" s="242">
        <v>295</v>
      </c>
      <c r="B304" s="243"/>
      <c r="C304" s="247"/>
      <c r="D304" s="279"/>
      <c r="E304" s="250">
        <f t="shared" si="37"/>
        <v>0</v>
      </c>
      <c r="F304" s="278">
        <f t="array" ref="F304">IFERROR(INDEX(CodeLPD,MATCH($D$8&amp;$D304,CodeMethod&amp;SpaceType,0), MATCH('Project Information'!$F$15,Table1[[#Headers],[2020 ECCCNYS (der. IECC 2018)]:[IECC 2015]],0)),0)</f>
        <v>0</v>
      </c>
      <c r="G304" s="328">
        <f>IF(AND('Project Information'!$C$15="Space By Space",'Interior Space'!$B304&gt;0),VLOOKUP('Interior Space'!$D304,Code!$B$34:$E$130,4,TRUE),IF(AND('Project Information'!$C$15="Whole Building",'Project Information'!$L$11=0),'Project Information'!$O$11,IF(AND('Project Information'!$C$15="Whole Building",'Project Information'!$L$11&lt;&gt;'Project Information'!$O$11),'Project Information'!$L$11,0)))</f>
        <v>0</v>
      </c>
      <c r="H304" s="248"/>
      <c r="I304" s="218">
        <f>IFERROR(VLOOKUP(H304,'LED Products List'!$B$8:$G$57,2,FALSE),0)</f>
        <v>0</v>
      </c>
      <c r="J304" s="218">
        <f>IFERROR(VLOOKUP(H304,'LED Products List'!$B$8:$G$57,3,FALSE),0)</f>
        <v>0</v>
      </c>
      <c r="K304" s="218">
        <f>IFERROR(VLOOKUP(H304,'LED Products List'!$B$8:$G$57,4,FALSE),0)</f>
        <v>0</v>
      </c>
      <c r="L304" s="248"/>
      <c r="M304" s="249"/>
      <c r="N304" s="250">
        <f t="shared" si="38"/>
        <v>0</v>
      </c>
      <c r="O304" s="251">
        <f t="shared" si="39"/>
        <v>0</v>
      </c>
      <c r="P304" s="179">
        <f t="shared" si="40"/>
        <v>0</v>
      </c>
      <c r="Q304" s="179">
        <f t="shared" si="41"/>
        <v>0</v>
      </c>
      <c r="R304" s="179">
        <f t="shared" si="42"/>
        <v>0</v>
      </c>
      <c r="S304" s="331"/>
      <c r="T304" s="480">
        <f t="shared" si="43"/>
        <v>0</v>
      </c>
      <c r="U304" s="448">
        <f t="shared" si="36"/>
        <v>0</v>
      </c>
      <c r="V304" s="449">
        <f>IF($D$8="Space By Space",$F304*$E304,IF($D304="Atrium &gt;40 ft in height",($F304*$E304)+0.04,IF($B304&lt;&gt;0,$E$8*'Project Information'!$L$9,0)))</f>
        <v>0</v>
      </c>
      <c r="W304" s="453">
        <f t="shared" si="44"/>
        <v>0</v>
      </c>
      <c r="X304" s="453">
        <f>IF(OR(C304="Refrig",AND($R$1="RWH",C304="Refrig"),AND($R$1="RWH",C304="Yes")),$W304*(1+#REF!),IF($C304="Yes",$W304*(1+$P$5),W304))</f>
        <v>0</v>
      </c>
      <c r="Y304" s="452">
        <f>IF(OR(C304="Refrig",AND($R$1="RWH",C304="Refrig"),AND($R$1="RWH",C304="Yes")),$V304*(1+#REF!),IF($C304="Yes",$V304*(1+$P$6),V304*(1+0)))</f>
        <v>0</v>
      </c>
      <c r="Z304" s="452">
        <f>IF(OR(C304="Refrig",AND($R$1="RWH",C304="Refrig"),AND($R$1="RWH",C304="Yes")),$W304*#REF!,IF(C304="Yes",$W304*$P$7,W304*0))</f>
        <v>0</v>
      </c>
    </row>
    <row r="305" spans="1:26" ht="63" customHeight="1" thickBot="1">
      <c r="A305" s="242">
        <v>296</v>
      </c>
      <c r="B305" s="243"/>
      <c r="C305" s="247"/>
      <c r="D305" s="279"/>
      <c r="E305" s="250">
        <f t="shared" si="37"/>
        <v>0</v>
      </c>
      <c r="F305" s="278">
        <f t="array" ref="F305">IFERROR(INDEX(CodeLPD,MATCH($D$8&amp;$D305,CodeMethod&amp;SpaceType,0), MATCH('Project Information'!$F$15,Table1[[#Headers],[2020 ECCCNYS (der. IECC 2018)]:[IECC 2015]],0)),0)</f>
        <v>0</v>
      </c>
      <c r="G305" s="328">
        <f>IF(AND('Project Information'!$C$15="Space By Space",'Interior Space'!$B305&gt;0),VLOOKUP('Interior Space'!$D305,Code!$B$34:$E$130,4,TRUE),IF(AND('Project Information'!$C$15="Whole Building",'Project Information'!$L$11=0),'Project Information'!$O$11,IF(AND('Project Information'!$C$15="Whole Building",'Project Information'!$L$11&lt;&gt;'Project Information'!$O$11),'Project Information'!$L$11,0)))</f>
        <v>0</v>
      </c>
      <c r="H305" s="248"/>
      <c r="I305" s="218">
        <f>IFERROR(VLOOKUP(H305,'LED Products List'!$B$8:$G$57,2,FALSE),0)</f>
        <v>0</v>
      </c>
      <c r="J305" s="218">
        <f>IFERROR(VLOOKUP(H305,'LED Products List'!$B$8:$G$57,3,FALSE),0)</f>
        <v>0</v>
      </c>
      <c r="K305" s="218">
        <f>IFERROR(VLOOKUP(H305,'LED Products List'!$B$8:$G$57,4,FALSE),0)</f>
        <v>0</v>
      </c>
      <c r="L305" s="248"/>
      <c r="M305" s="249"/>
      <c r="N305" s="250">
        <f t="shared" si="38"/>
        <v>0</v>
      </c>
      <c r="O305" s="251">
        <f t="shared" si="39"/>
        <v>0</v>
      </c>
      <c r="P305" s="179">
        <f t="shared" si="40"/>
        <v>0</v>
      </c>
      <c r="Q305" s="179">
        <f t="shared" si="41"/>
        <v>0</v>
      </c>
      <c r="R305" s="179">
        <f t="shared" si="42"/>
        <v>0</v>
      </c>
      <c r="S305" s="331"/>
      <c r="T305" s="480">
        <f t="shared" si="43"/>
        <v>0</v>
      </c>
      <c r="U305" s="448">
        <f t="shared" si="36"/>
        <v>0</v>
      </c>
      <c r="V305" s="449">
        <f>IF($D$8="Space By Space",$F305*$E305,IF($D305="Atrium &gt;40 ft in height",($F305*$E305)+0.04,IF($B305&lt;&gt;0,$E$8*'Project Information'!$L$9,0)))</f>
        <v>0</v>
      </c>
      <c r="W305" s="453">
        <f t="shared" si="44"/>
        <v>0</v>
      </c>
      <c r="X305" s="453">
        <f>IF(OR(C305="Refrig",AND($R$1="RWH",C305="Refrig"),AND($R$1="RWH",C305="Yes")),$W305*(1+#REF!),IF($C305="Yes",$W305*(1+$P$5),W305))</f>
        <v>0</v>
      </c>
      <c r="Y305" s="452">
        <f>IF(OR(C305="Refrig",AND($R$1="RWH",C305="Refrig"),AND($R$1="RWH",C305="Yes")),$V305*(1+#REF!),IF($C305="Yes",$V305*(1+$P$6),V305*(1+0)))</f>
        <v>0</v>
      </c>
      <c r="Z305" s="452">
        <f>IF(OR(C305="Refrig",AND($R$1="RWH",C305="Refrig"),AND($R$1="RWH",C305="Yes")),$W305*#REF!,IF(C305="Yes",$W305*$P$7,W305*0))</f>
        <v>0</v>
      </c>
    </row>
    <row r="306" spans="1:26" ht="63" customHeight="1" thickBot="1">
      <c r="A306" s="242">
        <v>297</v>
      </c>
      <c r="B306" s="243"/>
      <c r="C306" s="247"/>
      <c r="D306" s="279"/>
      <c r="E306" s="250">
        <f t="shared" si="37"/>
        <v>0</v>
      </c>
      <c r="F306" s="278">
        <f t="array" ref="F306">IFERROR(INDEX(CodeLPD,MATCH($D$8&amp;$D306,CodeMethod&amp;SpaceType,0), MATCH('Project Information'!$F$15,Table1[[#Headers],[2020 ECCCNYS (der. IECC 2018)]:[IECC 2015]],0)),0)</f>
        <v>0</v>
      </c>
      <c r="G306" s="328">
        <f>IF(AND('Project Information'!$C$15="Space By Space",'Interior Space'!$B306&gt;0),VLOOKUP('Interior Space'!$D306,Code!$B$34:$E$130,4,TRUE),IF(AND('Project Information'!$C$15="Whole Building",'Project Information'!$L$11=0),'Project Information'!$O$11,IF(AND('Project Information'!$C$15="Whole Building",'Project Information'!$L$11&lt;&gt;'Project Information'!$O$11),'Project Information'!$L$11,0)))</f>
        <v>0</v>
      </c>
      <c r="H306" s="248"/>
      <c r="I306" s="218">
        <f>IFERROR(VLOOKUP(H306,'LED Products List'!$B$8:$G$57,2,FALSE),0)</f>
        <v>0</v>
      </c>
      <c r="J306" s="218">
        <f>IFERROR(VLOOKUP(H306,'LED Products List'!$B$8:$G$57,3,FALSE),0)</f>
        <v>0</v>
      </c>
      <c r="K306" s="218">
        <f>IFERROR(VLOOKUP(H306,'LED Products List'!$B$8:$G$57,4,FALSE),0)</f>
        <v>0</v>
      </c>
      <c r="L306" s="248"/>
      <c r="M306" s="249"/>
      <c r="N306" s="250">
        <f t="shared" si="38"/>
        <v>0</v>
      </c>
      <c r="O306" s="251">
        <f t="shared" si="39"/>
        <v>0</v>
      </c>
      <c r="P306" s="179">
        <f t="shared" si="40"/>
        <v>0</v>
      </c>
      <c r="Q306" s="179">
        <f t="shared" si="41"/>
        <v>0</v>
      </c>
      <c r="R306" s="179">
        <f t="shared" si="42"/>
        <v>0</v>
      </c>
      <c r="S306" s="331"/>
      <c r="T306" s="480">
        <f t="shared" si="43"/>
        <v>0</v>
      </c>
      <c r="U306" s="448">
        <f t="shared" si="36"/>
        <v>0</v>
      </c>
      <c r="V306" s="449">
        <f>IF($D$8="Space By Space",$F306*$E306,IF($D306="Atrium &gt;40 ft in height",($F306*$E306)+0.04,IF($B306&lt;&gt;0,$E$8*'Project Information'!$L$9,0)))</f>
        <v>0</v>
      </c>
      <c r="W306" s="453">
        <f t="shared" si="44"/>
        <v>0</v>
      </c>
      <c r="X306" s="453">
        <f>IF(OR(C306="Refrig",AND($R$1="RWH",C306="Refrig"),AND($R$1="RWH",C306="Yes")),$W306*(1+#REF!),IF($C306="Yes",$W306*(1+$P$5),W306))</f>
        <v>0</v>
      </c>
      <c r="Y306" s="452">
        <f>IF(OR(C306="Refrig",AND($R$1="RWH",C306="Refrig"),AND($R$1="RWH",C306="Yes")),$V306*(1+#REF!),IF($C306="Yes",$V306*(1+$P$6),V306*(1+0)))</f>
        <v>0</v>
      </c>
      <c r="Z306" s="452">
        <f>IF(OR(C306="Refrig",AND($R$1="RWH",C306="Refrig"),AND($R$1="RWH",C306="Yes")),$W306*#REF!,IF(C306="Yes",$W306*$P$7,W306*0))</f>
        <v>0</v>
      </c>
    </row>
    <row r="307" spans="1:26" ht="63" customHeight="1" thickBot="1">
      <c r="A307" s="242">
        <v>298</v>
      </c>
      <c r="B307" s="243"/>
      <c r="C307" s="247"/>
      <c r="D307" s="279"/>
      <c r="E307" s="250">
        <f t="shared" si="37"/>
        <v>0</v>
      </c>
      <c r="F307" s="278">
        <f t="array" ref="F307">IFERROR(INDEX(CodeLPD,MATCH($D$8&amp;$D307,CodeMethod&amp;SpaceType,0), MATCH('Project Information'!$F$15,Table1[[#Headers],[2020 ECCCNYS (der. IECC 2018)]:[IECC 2015]],0)),0)</f>
        <v>0</v>
      </c>
      <c r="G307" s="328">
        <f>IF(AND('Project Information'!$C$15="Space By Space",'Interior Space'!$B307&gt;0),VLOOKUP('Interior Space'!$D307,Code!$B$34:$E$130,4,TRUE),IF(AND('Project Information'!$C$15="Whole Building",'Project Information'!$L$11=0),'Project Information'!$O$11,IF(AND('Project Information'!$C$15="Whole Building",'Project Information'!$L$11&lt;&gt;'Project Information'!$O$11),'Project Information'!$L$11,0)))</f>
        <v>0</v>
      </c>
      <c r="H307" s="248"/>
      <c r="I307" s="218">
        <f>IFERROR(VLOOKUP(H307,'LED Products List'!$B$8:$G$57,2,FALSE),0)</f>
        <v>0</v>
      </c>
      <c r="J307" s="218">
        <f>IFERROR(VLOOKUP(H307,'LED Products List'!$B$8:$G$57,3,FALSE),0)</f>
        <v>0</v>
      </c>
      <c r="K307" s="218">
        <f>IFERROR(VLOOKUP(H307,'LED Products List'!$B$8:$G$57,4,FALSE),0)</f>
        <v>0</v>
      </c>
      <c r="L307" s="248"/>
      <c r="M307" s="249"/>
      <c r="N307" s="250">
        <f t="shared" si="38"/>
        <v>0</v>
      </c>
      <c r="O307" s="251">
        <f t="shared" si="39"/>
        <v>0</v>
      </c>
      <c r="P307" s="179">
        <f t="shared" si="40"/>
        <v>0</v>
      </c>
      <c r="Q307" s="179">
        <f t="shared" si="41"/>
        <v>0</v>
      </c>
      <c r="R307" s="179">
        <f t="shared" si="42"/>
        <v>0</v>
      </c>
      <c r="S307" s="331"/>
      <c r="T307" s="480">
        <f t="shared" si="43"/>
        <v>0</v>
      </c>
      <c r="U307" s="448">
        <f t="shared" si="36"/>
        <v>0</v>
      </c>
      <c r="V307" s="449">
        <f>IF($D$8="Space By Space",$F307*$E307,IF($D307="Atrium &gt;40 ft in height",($F307*$E307)+0.04,IF($B307&lt;&gt;0,$E$8*'Project Information'!$L$9,0)))</f>
        <v>0</v>
      </c>
      <c r="W307" s="453">
        <f t="shared" si="44"/>
        <v>0</v>
      </c>
      <c r="X307" s="453">
        <f>IF(OR(C307="Refrig",AND($R$1="RWH",C307="Refrig"),AND($R$1="RWH",C307="Yes")),$W307*(1+#REF!),IF($C307="Yes",$W307*(1+$P$5),W307))</f>
        <v>0</v>
      </c>
      <c r="Y307" s="452">
        <f>IF(OR(C307="Refrig",AND($R$1="RWH",C307="Refrig"),AND($R$1="RWH",C307="Yes")),$V307*(1+#REF!),IF($C307="Yes",$V307*(1+$P$6),V307*(1+0)))</f>
        <v>0</v>
      </c>
      <c r="Z307" s="452">
        <f>IF(OR(C307="Refrig",AND($R$1="RWH",C307="Refrig"),AND($R$1="RWH",C307="Yes")),$W307*#REF!,IF(C307="Yes",$W307*$P$7,W307*0))</f>
        <v>0</v>
      </c>
    </row>
    <row r="308" spans="1:26" ht="63" customHeight="1" thickBot="1">
      <c r="A308" s="242">
        <v>299</v>
      </c>
      <c r="B308" s="243"/>
      <c r="C308" s="247"/>
      <c r="D308" s="279"/>
      <c r="E308" s="250">
        <f t="shared" si="37"/>
        <v>0</v>
      </c>
      <c r="F308" s="278">
        <f t="array" ref="F308">IFERROR(INDEX(CodeLPD,MATCH($D$8&amp;$D308,CodeMethod&amp;SpaceType,0), MATCH('Project Information'!$F$15,Table1[[#Headers],[2020 ECCCNYS (der. IECC 2018)]:[IECC 2015]],0)),0)</f>
        <v>0</v>
      </c>
      <c r="G308" s="328">
        <f>IF(AND('Project Information'!$C$15="Space By Space",'Interior Space'!$B308&gt;0),VLOOKUP('Interior Space'!$D308,Code!$B$34:$E$130,4,TRUE),IF(AND('Project Information'!$C$15="Whole Building",'Project Information'!$L$11=0),'Project Information'!$O$11,IF(AND('Project Information'!$C$15="Whole Building",'Project Information'!$L$11&lt;&gt;'Project Information'!$O$11),'Project Information'!$L$11,0)))</f>
        <v>0</v>
      </c>
      <c r="H308" s="248"/>
      <c r="I308" s="218">
        <f>IFERROR(VLOOKUP(H308,'LED Products List'!$B$8:$G$57,2,FALSE),0)</f>
        <v>0</v>
      </c>
      <c r="J308" s="218">
        <f>IFERROR(VLOOKUP(H308,'LED Products List'!$B$8:$G$57,3,FALSE),0)</f>
        <v>0</v>
      </c>
      <c r="K308" s="218">
        <f>IFERROR(VLOOKUP(H308,'LED Products List'!$B$8:$G$57,4,FALSE),0)</f>
        <v>0</v>
      </c>
      <c r="L308" s="248"/>
      <c r="M308" s="249"/>
      <c r="N308" s="250">
        <f t="shared" si="38"/>
        <v>0</v>
      </c>
      <c r="O308" s="251">
        <f t="shared" si="39"/>
        <v>0</v>
      </c>
      <c r="P308" s="179">
        <f t="shared" si="40"/>
        <v>0</v>
      </c>
      <c r="Q308" s="179">
        <f t="shared" si="41"/>
        <v>0</v>
      </c>
      <c r="R308" s="179">
        <f t="shared" si="42"/>
        <v>0</v>
      </c>
      <c r="S308" s="331"/>
      <c r="T308" s="480">
        <f t="shared" si="43"/>
        <v>0</v>
      </c>
      <c r="U308" s="448">
        <f t="shared" si="36"/>
        <v>0</v>
      </c>
      <c r="V308" s="449">
        <f>IF($D$8="Space By Space",$F308*$E308,IF($D308="Atrium &gt;40 ft in height",($F308*$E308)+0.04,IF($B308&lt;&gt;0,$E$8*'Project Information'!$L$9,0)))</f>
        <v>0</v>
      </c>
      <c r="W308" s="453">
        <f t="shared" si="44"/>
        <v>0</v>
      </c>
      <c r="X308" s="453">
        <f>IF(OR(C308="Refrig",AND($R$1="RWH",C308="Refrig"),AND($R$1="RWH",C308="Yes")),$W308*(1+#REF!),IF($C308="Yes",$W308*(1+$P$5),W308))</f>
        <v>0</v>
      </c>
      <c r="Y308" s="452">
        <f>IF(OR(C308="Refrig",AND($R$1="RWH",C308="Refrig"),AND($R$1="RWH",C308="Yes")),$V308*(1+#REF!),IF($C308="Yes",$V308*(1+$P$6),V308*(1+0)))</f>
        <v>0</v>
      </c>
      <c r="Z308" s="452">
        <f>IF(OR(C308="Refrig",AND($R$1="RWH",C308="Refrig"),AND($R$1="RWH",C308="Yes")),$W308*#REF!,IF(C308="Yes",$W308*$P$7,W308*0))</f>
        <v>0</v>
      </c>
    </row>
    <row r="309" spans="1:26" ht="63" customHeight="1" thickBot="1">
      <c r="A309" s="242">
        <v>300</v>
      </c>
      <c r="B309" s="243"/>
      <c r="C309" s="247"/>
      <c r="D309" s="279"/>
      <c r="E309" s="250">
        <f t="shared" si="37"/>
        <v>0</v>
      </c>
      <c r="F309" s="278">
        <f t="array" ref="F309">IFERROR(INDEX(CodeLPD,MATCH($D$8&amp;$D309,CodeMethod&amp;SpaceType,0), MATCH('Project Information'!$F$15,Table1[[#Headers],[2020 ECCCNYS (der. IECC 2018)]:[IECC 2015]],0)),0)</f>
        <v>0</v>
      </c>
      <c r="G309" s="328">
        <f>IF(AND('Project Information'!$C$15="Space By Space",'Interior Space'!$B309&gt;0),VLOOKUP('Interior Space'!$D309,Code!$B$34:$E$130,4,TRUE),IF(AND('Project Information'!$C$15="Whole Building",'Project Information'!$L$11=0),'Project Information'!$O$11,IF(AND('Project Information'!$C$15="Whole Building",'Project Information'!$L$11&lt;&gt;'Project Information'!$O$11),'Project Information'!$L$11,0)))</f>
        <v>0</v>
      </c>
      <c r="H309" s="248"/>
      <c r="I309" s="218">
        <f>IFERROR(VLOOKUP(H309,'LED Products List'!$B$8:$G$57,2,FALSE),0)</f>
        <v>0</v>
      </c>
      <c r="J309" s="218">
        <f>IFERROR(VLOOKUP(H309,'LED Products List'!$B$8:$G$57,3,FALSE),0)</f>
        <v>0</v>
      </c>
      <c r="K309" s="218">
        <f>IFERROR(VLOOKUP(H309,'LED Products List'!$B$8:$G$57,4,FALSE),0)</f>
        <v>0</v>
      </c>
      <c r="L309" s="248"/>
      <c r="M309" s="249"/>
      <c r="N309" s="250">
        <f t="shared" si="38"/>
        <v>0</v>
      </c>
      <c r="O309" s="251">
        <f t="shared" si="39"/>
        <v>0</v>
      </c>
      <c r="P309" s="179">
        <f t="shared" si="40"/>
        <v>0</v>
      </c>
      <c r="Q309" s="179">
        <f t="shared" si="41"/>
        <v>0</v>
      </c>
      <c r="R309" s="179">
        <f t="shared" si="42"/>
        <v>0</v>
      </c>
      <c r="S309" s="331"/>
      <c r="T309" s="480">
        <f t="shared" si="43"/>
        <v>0</v>
      </c>
      <c r="U309" s="448">
        <f t="shared" si="36"/>
        <v>0</v>
      </c>
      <c r="V309" s="449">
        <f>IF($D$8="Space By Space",$F309*$E309,IF($D309="Atrium &gt;40 ft in height",($F309*$E309)+0.04,IF($B309&lt;&gt;0,$E$8*'Project Information'!$L$9,0)))</f>
        <v>0</v>
      </c>
      <c r="W309" s="453">
        <f t="shared" si="44"/>
        <v>0</v>
      </c>
      <c r="X309" s="453">
        <f>IF(OR(C309="Refrig",AND($R$1="RWH",C309="Refrig"),AND($R$1="RWH",C309="Yes")),$W309*(1+#REF!),IF($C309="Yes",$W309*(1+$P$5),W309))</f>
        <v>0</v>
      </c>
      <c r="Y309" s="452">
        <f>IF(OR(C309="Refrig",AND($R$1="RWH",C309="Refrig"),AND($R$1="RWH",C309="Yes")),$V309*(1+#REF!),IF($C309="Yes",$V309*(1+$P$6),V309*(1+0)))</f>
        <v>0</v>
      </c>
      <c r="Z309" s="452">
        <f>IF(OR(C309="Refrig",AND($R$1="RWH",C309="Refrig"),AND($R$1="RWH",C309="Yes")),$W309*#REF!,IF(C309="Yes",$W309*$P$7,W309*0))</f>
        <v>0</v>
      </c>
    </row>
    <row r="310" spans="1:26" ht="63" customHeight="1" thickBot="1">
      <c r="A310" s="242">
        <v>301</v>
      </c>
      <c r="B310" s="243"/>
      <c r="C310" s="247"/>
      <c r="D310" s="279"/>
      <c r="E310" s="250">
        <f t="shared" si="37"/>
        <v>0</v>
      </c>
      <c r="F310" s="278">
        <f t="array" ref="F310">IFERROR(INDEX(CodeLPD,MATCH($D$8&amp;$D310,CodeMethod&amp;SpaceType,0), MATCH('Project Information'!$F$15,Table1[[#Headers],[2020 ECCCNYS (der. IECC 2018)]:[IECC 2015]],0)),0)</f>
        <v>0</v>
      </c>
      <c r="G310" s="328">
        <f>IF(AND('Project Information'!$C$15="Space By Space",'Interior Space'!$B310&gt;0),VLOOKUP('Interior Space'!$D310,Code!$B$34:$E$130,4,TRUE),IF(AND('Project Information'!$C$15="Whole Building",'Project Information'!$L$11=0),'Project Information'!$O$11,IF(AND('Project Information'!$C$15="Whole Building",'Project Information'!$L$11&lt;&gt;'Project Information'!$O$11),'Project Information'!$L$11,0)))</f>
        <v>0</v>
      </c>
      <c r="H310" s="248"/>
      <c r="I310" s="218">
        <f>IFERROR(VLOOKUP(H310,'LED Products List'!$B$8:$G$57,2,FALSE),0)</f>
        <v>0</v>
      </c>
      <c r="J310" s="218">
        <f>IFERROR(VLOOKUP(H310,'LED Products List'!$B$8:$G$57,3,FALSE),0)</f>
        <v>0</v>
      </c>
      <c r="K310" s="218">
        <f>IFERROR(VLOOKUP(H310,'LED Products List'!$B$8:$G$57,4,FALSE),0)</f>
        <v>0</v>
      </c>
      <c r="L310" s="248"/>
      <c r="M310" s="249"/>
      <c r="N310" s="250">
        <f t="shared" si="38"/>
        <v>0</v>
      </c>
      <c r="O310" s="251">
        <f t="shared" si="39"/>
        <v>0</v>
      </c>
      <c r="P310" s="179">
        <f t="shared" si="40"/>
        <v>0</v>
      </c>
      <c r="Q310" s="179">
        <f t="shared" si="41"/>
        <v>0</v>
      </c>
      <c r="R310" s="179">
        <f t="shared" si="42"/>
        <v>0</v>
      </c>
      <c r="S310" s="331"/>
      <c r="T310" s="480">
        <f t="shared" si="43"/>
        <v>0</v>
      </c>
      <c r="U310" s="448">
        <f t="shared" si="36"/>
        <v>0</v>
      </c>
      <c r="V310" s="449">
        <f>IF($D$8="Space By Space",$F310*$E310,IF($D310="Atrium &gt;40 ft in height",($F310*$E310)+0.04,IF($B310&lt;&gt;0,$E$8*'Project Information'!$L$9,0)))</f>
        <v>0</v>
      </c>
      <c r="W310" s="453">
        <f t="shared" si="44"/>
        <v>0</v>
      </c>
      <c r="X310" s="453">
        <f>IF(OR(C310="Refrig",AND($R$1="RWH",C310="Refrig"),AND($R$1="RWH",C310="Yes")),$W310*(1+#REF!),IF($C310="Yes",$W310*(1+$P$5),W310))</f>
        <v>0</v>
      </c>
      <c r="Y310" s="452">
        <f>IF(OR(C310="Refrig",AND($R$1="RWH",C310="Refrig"),AND($R$1="RWH",C310="Yes")),$V310*(1+#REF!),IF($C310="Yes",$V310*(1+$P$6),V310*(1+0)))</f>
        <v>0</v>
      </c>
      <c r="Z310" s="452">
        <f>IF(OR(C310="Refrig",AND($R$1="RWH",C310="Refrig"),AND($R$1="RWH",C310="Yes")),$W310*#REF!,IF(C310="Yes",$W310*$P$7,W310*0))</f>
        <v>0</v>
      </c>
    </row>
    <row r="311" spans="1:26" ht="63" customHeight="1" thickBot="1">
      <c r="A311" s="242">
        <v>302</v>
      </c>
      <c r="B311" s="243"/>
      <c r="C311" s="247"/>
      <c r="D311" s="279"/>
      <c r="E311" s="250">
        <f t="shared" si="37"/>
        <v>0</v>
      </c>
      <c r="F311" s="278">
        <f t="array" ref="F311">IFERROR(INDEX(CodeLPD,MATCH($D$8&amp;$D311,CodeMethod&amp;SpaceType,0), MATCH('Project Information'!$F$15,Table1[[#Headers],[2020 ECCCNYS (der. IECC 2018)]:[IECC 2015]],0)),0)</f>
        <v>0</v>
      </c>
      <c r="G311" s="328">
        <f>IF(AND('Project Information'!$C$15="Space By Space",'Interior Space'!$B311&gt;0),VLOOKUP('Interior Space'!$D311,Code!$B$34:$E$130,4,TRUE),IF(AND('Project Information'!$C$15="Whole Building",'Project Information'!$L$11=0),'Project Information'!$O$11,IF(AND('Project Information'!$C$15="Whole Building",'Project Information'!$L$11&lt;&gt;'Project Information'!$O$11),'Project Information'!$L$11,0)))</f>
        <v>0</v>
      </c>
      <c r="H311" s="248"/>
      <c r="I311" s="218">
        <f>IFERROR(VLOOKUP(H311,'LED Products List'!$B$8:$G$57,2,FALSE),0)</f>
        <v>0</v>
      </c>
      <c r="J311" s="218">
        <f>IFERROR(VLOOKUP(H311,'LED Products List'!$B$8:$G$57,3,FALSE),0)</f>
        <v>0</v>
      </c>
      <c r="K311" s="218">
        <f>IFERROR(VLOOKUP(H311,'LED Products List'!$B$8:$G$57,4,FALSE),0)</f>
        <v>0</v>
      </c>
      <c r="L311" s="248"/>
      <c r="M311" s="249"/>
      <c r="N311" s="250">
        <f t="shared" si="38"/>
        <v>0</v>
      </c>
      <c r="O311" s="251">
        <f t="shared" si="39"/>
        <v>0</v>
      </c>
      <c r="P311" s="179">
        <f t="shared" si="40"/>
        <v>0</v>
      </c>
      <c r="Q311" s="179">
        <f t="shared" si="41"/>
        <v>0</v>
      </c>
      <c r="R311" s="179">
        <f t="shared" si="42"/>
        <v>0</v>
      </c>
      <c r="S311" s="331"/>
      <c r="T311" s="480">
        <f t="shared" si="43"/>
        <v>0</v>
      </c>
      <c r="U311" s="448">
        <f t="shared" si="36"/>
        <v>0</v>
      </c>
      <c r="V311" s="449">
        <f>IF($D$8="Space By Space",$F311*$E311,IF($D311="Atrium &gt;40 ft in height",($F311*$E311)+0.04,IF($B311&lt;&gt;0,$E$8*'Project Information'!$L$9,0)))</f>
        <v>0</v>
      </c>
      <c r="W311" s="453">
        <f t="shared" si="44"/>
        <v>0</v>
      </c>
      <c r="X311" s="453">
        <f>IF(OR(C311="Refrig",AND($R$1="RWH",C311="Refrig"),AND($R$1="RWH",C311="Yes")),$W311*(1+#REF!),IF($C311="Yes",$W311*(1+$P$5),W311))</f>
        <v>0</v>
      </c>
      <c r="Y311" s="452">
        <f>IF(OR(C311="Refrig",AND($R$1="RWH",C311="Refrig"),AND($R$1="RWH",C311="Yes")),$V311*(1+#REF!),IF($C311="Yes",$V311*(1+$P$6),V311*(1+0)))</f>
        <v>0</v>
      </c>
      <c r="Z311" s="452">
        <f>IF(OR(C311="Refrig",AND($R$1="RWH",C311="Refrig"),AND($R$1="RWH",C311="Yes")),$W311*#REF!,IF(C311="Yes",$W311*$P$7,W311*0))</f>
        <v>0</v>
      </c>
    </row>
    <row r="312" spans="1:26" ht="63" customHeight="1" thickBot="1">
      <c r="A312" s="242">
        <v>303</v>
      </c>
      <c r="B312" s="243"/>
      <c r="C312" s="247"/>
      <c r="D312" s="279"/>
      <c r="E312" s="250">
        <f t="shared" si="37"/>
        <v>0</v>
      </c>
      <c r="F312" s="278">
        <f t="array" ref="F312">IFERROR(INDEX(CodeLPD,MATCH($D$8&amp;$D312,CodeMethod&amp;SpaceType,0), MATCH('Project Information'!$F$15,Table1[[#Headers],[2020 ECCCNYS (der. IECC 2018)]:[IECC 2015]],0)),0)</f>
        <v>0</v>
      </c>
      <c r="G312" s="328">
        <f>IF(AND('Project Information'!$C$15="Space By Space",'Interior Space'!$B312&gt;0),VLOOKUP('Interior Space'!$D312,Code!$B$34:$E$130,4,TRUE),IF(AND('Project Information'!$C$15="Whole Building",'Project Information'!$L$11=0),'Project Information'!$O$11,IF(AND('Project Information'!$C$15="Whole Building",'Project Information'!$L$11&lt;&gt;'Project Information'!$O$11),'Project Information'!$L$11,0)))</f>
        <v>0</v>
      </c>
      <c r="H312" s="248"/>
      <c r="I312" s="218">
        <f>IFERROR(VLOOKUP(H312,'LED Products List'!$B$8:$G$57,2,FALSE),0)</f>
        <v>0</v>
      </c>
      <c r="J312" s="218">
        <f>IFERROR(VLOOKUP(H312,'LED Products List'!$B$8:$G$57,3,FALSE),0)</f>
        <v>0</v>
      </c>
      <c r="K312" s="218">
        <f>IFERROR(VLOOKUP(H312,'LED Products List'!$B$8:$G$57,4,FALSE),0)</f>
        <v>0</v>
      </c>
      <c r="L312" s="248"/>
      <c r="M312" s="249"/>
      <c r="N312" s="250">
        <f t="shared" si="38"/>
        <v>0</v>
      </c>
      <c r="O312" s="251">
        <f t="shared" si="39"/>
        <v>0</v>
      </c>
      <c r="P312" s="179">
        <f t="shared" si="40"/>
        <v>0</v>
      </c>
      <c r="Q312" s="179">
        <f t="shared" si="41"/>
        <v>0</v>
      </c>
      <c r="R312" s="179">
        <f t="shared" si="42"/>
        <v>0</v>
      </c>
      <c r="S312" s="331"/>
      <c r="T312" s="480">
        <f t="shared" si="43"/>
        <v>0</v>
      </c>
      <c r="U312" s="448">
        <f t="shared" si="36"/>
        <v>0</v>
      </c>
      <c r="V312" s="449">
        <f>IF($D$8="Space By Space",$F312*$E312,IF($D312="Atrium &gt;40 ft in height",($F312*$E312)+0.04,IF($B312&lt;&gt;0,$E$8*'Project Information'!$L$9,0)))</f>
        <v>0</v>
      </c>
      <c r="W312" s="453">
        <f t="shared" si="44"/>
        <v>0</v>
      </c>
      <c r="X312" s="453">
        <f>IF(OR(C312="Refrig",AND($R$1="RWH",C312="Refrig"),AND($R$1="RWH",C312="Yes")),$W312*(1+#REF!),IF($C312="Yes",$W312*(1+$P$5),W312))</f>
        <v>0</v>
      </c>
      <c r="Y312" s="452">
        <f>IF(OR(C312="Refrig",AND($R$1="RWH",C312="Refrig"),AND($R$1="RWH",C312="Yes")),$V312*(1+#REF!),IF($C312="Yes",$V312*(1+$P$6),V312*(1+0)))</f>
        <v>0</v>
      </c>
      <c r="Z312" s="452">
        <f>IF(OR(C312="Refrig",AND($R$1="RWH",C312="Refrig"),AND($R$1="RWH",C312="Yes")),$W312*#REF!,IF(C312="Yes",$W312*$P$7,W312*0))</f>
        <v>0</v>
      </c>
    </row>
    <row r="313" spans="1:26" ht="63" customHeight="1" thickBot="1">
      <c r="A313" s="242">
        <v>304</v>
      </c>
      <c r="B313" s="243"/>
      <c r="C313" s="247"/>
      <c r="D313" s="279"/>
      <c r="E313" s="250">
        <f t="shared" si="37"/>
        <v>0</v>
      </c>
      <c r="F313" s="278">
        <f t="array" ref="F313">IFERROR(INDEX(CodeLPD,MATCH($D$8&amp;$D313,CodeMethod&amp;SpaceType,0), MATCH('Project Information'!$F$15,Table1[[#Headers],[2020 ECCCNYS (der. IECC 2018)]:[IECC 2015]],0)),0)</f>
        <v>0</v>
      </c>
      <c r="G313" s="328">
        <f>IF(AND('Project Information'!$C$15="Space By Space",'Interior Space'!$B313&gt;0),VLOOKUP('Interior Space'!$D313,Code!$B$34:$E$130,4,TRUE),IF(AND('Project Information'!$C$15="Whole Building",'Project Information'!$L$11=0),'Project Information'!$O$11,IF(AND('Project Information'!$C$15="Whole Building",'Project Information'!$L$11&lt;&gt;'Project Information'!$O$11),'Project Information'!$L$11,0)))</f>
        <v>0</v>
      </c>
      <c r="H313" s="248"/>
      <c r="I313" s="218">
        <f>IFERROR(VLOOKUP(H313,'LED Products List'!$B$8:$G$57,2,FALSE),0)</f>
        <v>0</v>
      </c>
      <c r="J313" s="218">
        <f>IFERROR(VLOOKUP(H313,'LED Products List'!$B$8:$G$57,3,FALSE),0)</f>
        <v>0</v>
      </c>
      <c r="K313" s="218">
        <f>IFERROR(VLOOKUP(H313,'LED Products List'!$B$8:$G$57,4,FALSE),0)</f>
        <v>0</v>
      </c>
      <c r="L313" s="248"/>
      <c r="M313" s="249"/>
      <c r="N313" s="250">
        <f t="shared" si="38"/>
        <v>0</v>
      </c>
      <c r="O313" s="251">
        <f t="shared" si="39"/>
        <v>0</v>
      </c>
      <c r="P313" s="179">
        <f t="shared" si="40"/>
        <v>0</v>
      </c>
      <c r="Q313" s="179">
        <f t="shared" si="41"/>
        <v>0</v>
      </c>
      <c r="R313" s="179">
        <f t="shared" si="42"/>
        <v>0</v>
      </c>
      <c r="S313" s="331"/>
      <c r="T313" s="480">
        <f t="shared" si="43"/>
        <v>0</v>
      </c>
      <c r="U313" s="448">
        <f t="shared" si="36"/>
        <v>0</v>
      </c>
      <c r="V313" s="449">
        <f>IF($D$8="Space By Space",$F313*$E313,IF($D313="Atrium &gt;40 ft in height",($F313*$E313)+0.04,IF($B313&lt;&gt;0,$E$8*'Project Information'!$L$9,0)))</f>
        <v>0</v>
      </c>
      <c r="W313" s="453">
        <f t="shared" si="44"/>
        <v>0</v>
      </c>
      <c r="X313" s="453">
        <f>IF(OR(C313="Refrig",AND($R$1="RWH",C313="Refrig"),AND($R$1="RWH",C313="Yes")),$W313*(1+#REF!),IF($C313="Yes",$W313*(1+$P$5),W313))</f>
        <v>0</v>
      </c>
      <c r="Y313" s="452">
        <f>IF(OR(C313="Refrig",AND($R$1="RWH",C313="Refrig"),AND($R$1="RWH",C313="Yes")),$V313*(1+#REF!),IF($C313="Yes",$V313*(1+$P$6),V313*(1+0)))</f>
        <v>0</v>
      </c>
      <c r="Z313" s="452">
        <f>IF(OR(C313="Refrig",AND($R$1="RWH",C313="Refrig"),AND($R$1="RWH",C313="Yes")),$W313*#REF!,IF(C313="Yes",$W313*$P$7,W313*0))</f>
        <v>0</v>
      </c>
    </row>
    <row r="314" spans="1:26" ht="63" customHeight="1" thickBot="1">
      <c r="A314" s="242">
        <v>305</v>
      </c>
      <c r="B314" s="243"/>
      <c r="C314" s="247"/>
      <c r="D314" s="279"/>
      <c r="E314" s="250">
        <f t="shared" si="37"/>
        <v>0</v>
      </c>
      <c r="F314" s="278">
        <f t="array" ref="F314">IFERROR(INDEX(CodeLPD,MATCH($D$8&amp;$D314,CodeMethod&amp;SpaceType,0), MATCH('Project Information'!$F$15,Table1[[#Headers],[2020 ECCCNYS (der. IECC 2018)]:[IECC 2015]],0)),0)</f>
        <v>0</v>
      </c>
      <c r="G314" s="328">
        <f>IF(AND('Project Information'!$C$15="Space By Space",'Interior Space'!$B314&gt;0),VLOOKUP('Interior Space'!$D314,Code!$B$34:$E$130,4,TRUE),IF(AND('Project Information'!$C$15="Whole Building",'Project Information'!$L$11=0),'Project Information'!$O$11,IF(AND('Project Information'!$C$15="Whole Building",'Project Information'!$L$11&lt;&gt;'Project Information'!$O$11),'Project Information'!$L$11,0)))</f>
        <v>0</v>
      </c>
      <c r="H314" s="248"/>
      <c r="I314" s="218">
        <f>IFERROR(VLOOKUP(H314,'LED Products List'!$B$8:$G$57,2,FALSE),0)</f>
        <v>0</v>
      </c>
      <c r="J314" s="218">
        <f>IFERROR(VLOOKUP(H314,'LED Products List'!$B$8:$G$57,3,FALSE),0)</f>
        <v>0</v>
      </c>
      <c r="K314" s="218">
        <f>IFERROR(VLOOKUP(H314,'LED Products List'!$B$8:$G$57,4,FALSE),0)</f>
        <v>0</v>
      </c>
      <c r="L314" s="248"/>
      <c r="M314" s="249"/>
      <c r="N314" s="250">
        <f t="shared" si="38"/>
        <v>0</v>
      </c>
      <c r="O314" s="251">
        <f t="shared" si="39"/>
        <v>0</v>
      </c>
      <c r="P314" s="179">
        <f t="shared" si="40"/>
        <v>0</v>
      </c>
      <c r="Q314" s="179">
        <f t="shared" si="41"/>
        <v>0</v>
      </c>
      <c r="R314" s="179">
        <f t="shared" si="42"/>
        <v>0</v>
      </c>
      <c r="S314" s="331"/>
      <c r="T314" s="480">
        <f t="shared" si="43"/>
        <v>0</v>
      </c>
      <c r="U314" s="448">
        <f t="shared" si="36"/>
        <v>0</v>
      </c>
      <c r="V314" s="449">
        <f>IF($D$8="Space By Space",$F314*$E314,IF($D314="Atrium &gt;40 ft in height",($F314*$E314)+0.04,IF($B314&lt;&gt;0,$E$8*'Project Information'!$L$9,0)))</f>
        <v>0</v>
      </c>
      <c r="W314" s="453">
        <f t="shared" si="44"/>
        <v>0</v>
      </c>
      <c r="X314" s="453">
        <f>IF(OR(C314="Refrig",AND($R$1="RWH",C314="Refrig"),AND($R$1="RWH",C314="Yes")),$W314*(1+#REF!),IF($C314="Yes",$W314*(1+$P$5),W314))</f>
        <v>0</v>
      </c>
      <c r="Y314" s="452">
        <f>IF(OR(C314="Refrig",AND($R$1="RWH",C314="Refrig"),AND($R$1="RWH",C314="Yes")),$V314*(1+#REF!),IF($C314="Yes",$V314*(1+$P$6),V314*(1+0)))</f>
        <v>0</v>
      </c>
      <c r="Z314" s="452">
        <f>IF(OR(C314="Refrig",AND($R$1="RWH",C314="Refrig"),AND($R$1="RWH",C314="Yes")),$W314*#REF!,IF(C314="Yes",$W314*$P$7,W314*0))</f>
        <v>0</v>
      </c>
    </row>
    <row r="315" spans="1:26" ht="63" customHeight="1" thickBot="1">
      <c r="A315" s="242">
        <v>306</v>
      </c>
      <c r="B315" s="243"/>
      <c r="C315" s="247"/>
      <c r="D315" s="279"/>
      <c r="E315" s="250">
        <f t="shared" si="37"/>
        <v>0</v>
      </c>
      <c r="F315" s="278">
        <f t="array" ref="F315">IFERROR(INDEX(CodeLPD,MATCH($D$8&amp;$D315,CodeMethod&amp;SpaceType,0), MATCH('Project Information'!$F$15,Table1[[#Headers],[2020 ECCCNYS (der. IECC 2018)]:[IECC 2015]],0)),0)</f>
        <v>0</v>
      </c>
      <c r="G315" s="328">
        <f>IF(AND('Project Information'!$C$15="Space By Space",'Interior Space'!$B315&gt;0),VLOOKUP('Interior Space'!$D315,Code!$B$34:$E$130,4,TRUE),IF(AND('Project Information'!$C$15="Whole Building",'Project Information'!$L$11=0),'Project Information'!$O$11,IF(AND('Project Information'!$C$15="Whole Building",'Project Information'!$L$11&lt;&gt;'Project Information'!$O$11),'Project Information'!$L$11,0)))</f>
        <v>0</v>
      </c>
      <c r="H315" s="248"/>
      <c r="I315" s="218">
        <f>IFERROR(VLOOKUP(H315,'LED Products List'!$B$8:$G$57,2,FALSE),0)</f>
        <v>0</v>
      </c>
      <c r="J315" s="218">
        <f>IFERROR(VLOOKUP(H315,'LED Products List'!$B$8:$G$57,3,FALSE),0)</f>
        <v>0</v>
      </c>
      <c r="K315" s="218">
        <f>IFERROR(VLOOKUP(H315,'LED Products List'!$B$8:$G$57,4,FALSE),0)</f>
        <v>0</v>
      </c>
      <c r="L315" s="248"/>
      <c r="M315" s="249"/>
      <c r="N315" s="250">
        <f t="shared" si="38"/>
        <v>0</v>
      </c>
      <c r="O315" s="251">
        <f t="shared" si="39"/>
        <v>0</v>
      </c>
      <c r="P315" s="179">
        <f t="shared" si="40"/>
        <v>0</v>
      </c>
      <c r="Q315" s="179">
        <f t="shared" si="41"/>
        <v>0</v>
      </c>
      <c r="R315" s="179">
        <f t="shared" si="42"/>
        <v>0</v>
      </c>
      <c r="S315" s="331"/>
      <c r="T315" s="480">
        <f t="shared" si="43"/>
        <v>0</v>
      </c>
      <c r="U315" s="448">
        <f t="shared" si="36"/>
        <v>0</v>
      </c>
      <c r="V315" s="449">
        <f>IF($D$8="Space By Space",$F315*$E315,IF($D315="Atrium &gt;40 ft in height",($F315*$E315)+0.04,IF($B315&lt;&gt;0,$E$8*'Project Information'!$L$9,0)))</f>
        <v>0</v>
      </c>
      <c r="W315" s="453">
        <f t="shared" si="44"/>
        <v>0</v>
      </c>
      <c r="X315" s="453">
        <f>IF(OR(C315="Refrig",AND($R$1="RWH",C315="Refrig"),AND($R$1="RWH",C315="Yes")),$W315*(1+#REF!),IF($C315="Yes",$W315*(1+$P$5),W315))</f>
        <v>0</v>
      </c>
      <c r="Y315" s="452">
        <f>IF(OR(C315="Refrig",AND($R$1="RWH",C315="Refrig"),AND($R$1="RWH",C315="Yes")),$V315*(1+#REF!),IF($C315="Yes",$V315*(1+$P$6),V315*(1+0)))</f>
        <v>0</v>
      </c>
      <c r="Z315" s="452">
        <f>IF(OR(C315="Refrig",AND($R$1="RWH",C315="Refrig"),AND($R$1="RWH",C315="Yes")),$W315*#REF!,IF(C315="Yes",$W315*$P$7,W315*0))</f>
        <v>0</v>
      </c>
    </row>
    <row r="316" spans="1:26" ht="63" customHeight="1" thickBot="1">
      <c r="A316" s="242">
        <v>307</v>
      </c>
      <c r="B316" s="243"/>
      <c r="C316" s="247"/>
      <c r="D316" s="279"/>
      <c r="E316" s="250">
        <f t="shared" si="37"/>
        <v>0</v>
      </c>
      <c r="F316" s="278">
        <f t="array" ref="F316">IFERROR(INDEX(CodeLPD,MATCH($D$8&amp;$D316,CodeMethod&amp;SpaceType,0), MATCH('Project Information'!$F$15,Table1[[#Headers],[2020 ECCCNYS (der. IECC 2018)]:[IECC 2015]],0)),0)</f>
        <v>0</v>
      </c>
      <c r="G316" s="328">
        <f>IF(AND('Project Information'!$C$15="Space By Space",'Interior Space'!$B316&gt;0),VLOOKUP('Interior Space'!$D316,Code!$B$34:$E$130,4,TRUE),IF(AND('Project Information'!$C$15="Whole Building",'Project Information'!$L$11=0),'Project Information'!$O$11,IF(AND('Project Information'!$C$15="Whole Building",'Project Information'!$L$11&lt;&gt;'Project Information'!$O$11),'Project Information'!$L$11,0)))</f>
        <v>0</v>
      </c>
      <c r="H316" s="248"/>
      <c r="I316" s="218">
        <f>IFERROR(VLOOKUP(H316,'LED Products List'!$B$8:$G$57,2,FALSE),0)</f>
        <v>0</v>
      </c>
      <c r="J316" s="218">
        <f>IFERROR(VLOOKUP(H316,'LED Products List'!$B$8:$G$57,3,FALSE),0)</f>
        <v>0</v>
      </c>
      <c r="K316" s="218">
        <f>IFERROR(VLOOKUP(H316,'LED Products List'!$B$8:$G$57,4,FALSE),0)</f>
        <v>0</v>
      </c>
      <c r="L316" s="248"/>
      <c r="M316" s="249"/>
      <c r="N316" s="250">
        <f t="shared" si="38"/>
        <v>0</v>
      </c>
      <c r="O316" s="251">
        <f t="shared" si="39"/>
        <v>0</v>
      </c>
      <c r="P316" s="179">
        <f t="shared" si="40"/>
        <v>0</v>
      </c>
      <c r="Q316" s="179">
        <f t="shared" si="41"/>
        <v>0</v>
      </c>
      <c r="R316" s="179">
        <f t="shared" si="42"/>
        <v>0</v>
      </c>
      <c r="S316" s="331"/>
      <c r="T316" s="480">
        <f t="shared" si="43"/>
        <v>0</v>
      </c>
      <c r="U316" s="448">
        <f t="shared" si="36"/>
        <v>0</v>
      </c>
      <c r="V316" s="449">
        <f>IF($D$8="Space By Space",$F316*$E316,IF($D316="Atrium &gt;40 ft in height",($F316*$E316)+0.04,IF($B316&lt;&gt;0,$E$8*'Project Information'!$L$9,0)))</f>
        <v>0</v>
      </c>
      <c r="W316" s="453">
        <f t="shared" si="44"/>
        <v>0</v>
      </c>
      <c r="X316" s="453">
        <f>IF(OR(C316="Refrig",AND($R$1="RWH",C316="Refrig"),AND($R$1="RWH",C316="Yes")),$W316*(1+#REF!),IF($C316="Yes",$W316*(1+$P$5),W316))</f>
        <v>0</v>
      </c>
      <c r="Y316" s="452">
        <f>IF(OR(C316="Refrig",AND($R$1="RWH",C316="Refrig"),AND($R$1="RWH",C316="Yes")),$V316*(1+#REF!),IF($C316="Yes",$V316*(1+$P$6),V316*(1+0)))</f>
        <v>0</v>
      </c>
      <c r="Z316" s="452">
        <f>IF(OR(C316="Refrig",AND($R$1="RWH",C316="Refrig"),AND($R$1="RWH",C316="Yes")),$W316*#REF!,IF(C316="Yes",$W316*$P$7,W316*0))</f>
        <v>0</v>
      </c>
    </row>
    <row r="317" spans="1:26" ht="63" customHeight="1" thickBot="1">
      <c r="A317" s="242">
        <v>308</v>
      </c>
      <c r="B317" s="243"/>
      <c r="C317" s="247"/>
      <c r="D317" s="279"/>
      <c r="E317" s="250">
        <f t="shared" si="37"/>
        <v>0</v>
      </c>
      <c r="F317" s="278">
        <f t="array" ref="F317">IFERROR(INDEX(CodeLPD,MATCH($D$8&amp;$D317,CodeMethod&amp;SpaceType,0), MATCH('Project Information'!$F$15,Table1[[#Headers],[2020 ECCCNYS (der. IECC 2018)]:[IECC 2015]],0)),0)</f>
        <v>0</v>
      </c>
      <c r="G317" s="328">
        <f>IF(AND('Project Information'!$C$15="Space By Space",'Interior Space'!$B317&gt;0),VLOOKUP('Interior Space'!$D317,Code!$B$34:$E$130,4,TRUE),IF(AND('Project Information'!$C$15="Whole Building",'Project Information'!$L$11=0),'Project Information'!$O$11,IF(AND('Project Information'!$C$15="Whole Building",'Project Information'!$L$11&lt;&gt;'Project Information'!$O$11),'Project Information'!$L$11,0)))</f>
        <v>0</v>
      </c>
      <c r="H317" s="248"/>
      <c r="I317" s="218">
        <f>IFERROR(VLOOKUP(H317,'LED Products List'!$B$8:$G$57,2,FALSE),0)</f>
        <v>0</v>
      </c>
      <c r="J317" s="218">
        <f>IFERROR(VLOOKUP(H317,'LED Products List'!$B$8:$G$57,3,FALSE),0)</f>
        <v>0</v>
      </c>
      <c r="K317" s="218">
        <f>IFERROR(VLOOKUP(H317,'LED Products List'!$B$8:$G$57,4,FALSE),0)</f>
        <v>0</v>
      </c>
      <c r="L317" s="248"/>
      <c r="M317" s="249"/>
      <c r="N317" s="250">
        <f t="shared" si="38"/>
        <v>0</v>
      </c>
      <c r="O317" s="251">
        <f t="shared" si="39"/>
        <v>0</v>
      </c>
      <c r="P317" s="179">
        <f t="shared" si="40"/>
        <v>0</v>
      </c>
      <c r="Q317" s="179">
        <f t="shared" si="41"/>
        <v>0</v>
      </c>
      <c r="R317" s="179">
        <f t="shared" si="42"/>
        <v>0</v>
      </c>
      <c r="S317" s="331"/>
      <c r="T317" s="480">
        <f t="shared" si="43"/>
        <v>0</v>
      </c>
      <c r="U317" s="448">
        <f t="shared" si="36"/>
        <v>0</v>
      </c>
      <c r="V317" s="449">
        <f>IF($D$8="Space By Space",$F317*$E317,IF($D317="Atrium &gt;40 ft in height",($F317*$E317)+0.04,IF($B317&lt;&gt;0,$E$8*'Project Information'!$L$9,0)))</f>
        <v>0</v>
      </c>
      <c r="W317" s="453">
        <f t="shared" si="44"/>
        <v>0</v>
      </c>
      <c r="X317" s="453">
        <f>IF(OR(C317="Refrig",AND($R$1="RWH",C317="Refrig"),AND($R$1="RWH",C317="Yes")),$W317*(1+#REF!),IF($C317="Yes",$W317*(1+$P$5),W317))</f>
        <v>0</v>
      </c>
      <c r="Y317" s="452">
        <f>IF(OR(C317="Refrig",AND($R$1="RWH",C317="Refrig"),AND($R$1="RWH",C317="Yes")),$V317*(1+#REF!),IF($C317="Yes",$V317*(1+$P$6),V317*(1+0)))</f>
        <v>0</v>
      </c>
      <c r="Z317" s="452">
        <f>IF(OR(C317="Refrig",AND($R$1="RWH",C317="Refrig"),AND($R$1="RWH",C317="Yes")),$W317*#REF!,IF(C317="Yes",$W317*$P$7,W317*0))</f>
        <v>0</v>
      </c>
    </row>
    <row r="318" spans="1:26" ht="63" customHeight="1" thickBot="1">
      <c r="A318" s="242">
        <v>309</v>
      </c>
      <c r="B318" s="243"/>
      <c r="C318" s="247"/>
      <c r="D318" s="279"/>
      <c r="E318" s="250">
        <f t="shared" si="37"/>
        <v>0</v>
      </c>
      <c r="F318" s="278">
        <f t="array" ref="F318">IFERROR(INDEX(CodeLPD,MATCH($D$8&amp;$D318,CodeMethod&amp;SpaceType,0), MATCH('Project Information'!$F$15,Table1[[#Headers],[2020 ECCCNYS (der. IECC 2018)]:[IECC 2015]],0)),0)</f>
        <v>0</v>
      </c>
      <c r="G318" s="328">
        <f>IF(AND('Project Information'!$C$15="Space By Space",'Interior Space'!$B318&gt;0),VLOOKUP('Interior Space'!$D318,Code!$B$34:$E$130,4,TRUE),IF(AND('Project Information'!$C$15="Whole Building",'Project Information'!$L$11=0),'Project Information'!$O$11,IF(AND('Project Information'!$C$15="Whole Building",'Project Information'!$L$11&lt;&gt;'Project Information'!$O$11),'Project Information'!$L$11,0)))</f>
        <v>0</v>
      </c>
      <c r="H318" s="248"/>
      <c r="I318" s="218">
        <f>IFERROR(VLOOKUP(H318,'LED Products List'!$B$8:$G$57,2,FALSE),0)</f>
        <v>0</v>
      </c>
      <c r="J318" s="218">
        <f>IFERROR(VLOOKUP(H318,'LED Products List'!$B$8:$G$57,3,FALSE),0)</f>
        <v>0</v>
      </c>
      <c r="K318" s="218">
        <f>IFERROR(VLOOKUP(H318,'LED Products List'!$B$8:$G$57,4,FALSE),0)</f>
        <v>0</v>
      </c>
      <c r="L318" s="248"/>
      <c r="M318" s="249"/>
      <c r="N318" s="250">
        <f t="shared" si="38"/>
        <v>0</v>
      </c>
      <c r="O318" s="251">
        <f t="shared" si="39"/>
        <v>0</v>
      </c>
      <c r="P318" s="179">
        <f t="shared" si="40"/>
        <v>0</v>
      </c>
      <c r="Q318" s="179">
        <f t="shared" si="41"/>
        <v>0</v>
      </c>
      <c r="R318" s="179">
        <f t="shared" si="42"/>
        <v>0</v>
      </c>
      <c r="S318" s="331"/>
      <c r="T318" s="480">
        <f t="shared" si="43"/>
        <v>0</v>
      </c>
      <c r="U318" s="448">
        <f t="shared" si="36"/>
        <v>0</v>
      </c>
      <c r="V318" s="449">
        <f>IF($D$8="Space By Space",$F318*$E318,IF($D318="Atrium &gt;40 ft in height",($F318*$E318)+0.04,IF($B318&lt;&gt;0,$E$8*'Project Information'!$L$9,0)))</f>
        <v>0</v>
      </c>
      <c r="W318" s="453">
        <f t="shared" si="44"/>
        <v>0</v>
      </c>
      <c r="X318" s="453">
        <f>IF(OR(C318="Refrig",AND($R$1="RWH",C318="Refrig"),AND($R$1="RWH",C318="Yes")),$W318*(1+#REF!),IF($C318="Yes",$W318*(1+$P$5),W318))</f>
        <v>0</v>
      </c>
      <c r="Y318" s="452">
        <f>IF(OR(C318="Refrig",AND($R$1="RWH",C318="Refrig"),AND($R$1="RWH",C318="Yes")),$V318*(1+#REF!),IF($C318="Yes",$V318*(1+$P$6),V318*(1+0)))</f>
        <v>0</v>
      </c>
      <c r="Z318" s="452">
        <f>IF(OR(C318="Refrig",AND($R$1="RWH",C318="Refrig"),AND($R$1="RWH",C318="Yes")),$W318*#REF!,IF(C318="Yes",$W318*$P$7,W318*0))</f>
        <v>0</v>
      </c>
    </row>
    <row r="319" spans="1:26" ht="63" customHeight="1" thickBot="1">
      <c r="A319" s="242">
        <v>310</v>
      </c>
      <c r="B319" s="243"/>
      <c r="C319" s="247"/>
      <c r="D319" s="279"/>
      <c r="E319" s="250">
        <f t="shared" si="37"/>
        <v>0</v>
      </c>
      <c r="F319" s="278">
        <f t="array" ref="F319">IFERROR(INDEX(CodeLPD,MATCH($D$8&amp;$D319,CodeMethod&amp;SpaceType,0), MATCH('Project Information'!$F$15,Table1[[#Headers],[2020 ECCCNYS (der. IECC 2018)]:[IECC 2015]],0)),0)</f>
        <v>0</v>
      </c>
      <c r="G319" s="328">
        <f>IF(AND('Project Information'!$C$15="Space By Space",'Interior Space'!$B319&gt;0),VLOOKUP('Interior Space'!$D319,Code!$B$34:$E$130,4,TRUE),IF(AND('Project Information'!$C$15="Whole Building",'Project Information'!$L$11=0),'Project Information'!$O$11,IF(AND('Project Information'!$C$15="Whole Building",'Project Information'!$L$11&lt;&gt;'Project Information'!$O$11),'Project Information'!$L$11,0)))</f>
        <v>0</v>
      </c>
      <c r="H319" s="248"/>
      <c r="I319" s="218">
        <f>IFERROR(VLOOKUP(H319,'LED Products List'!$B$8:$G$57,2,FALSE),0)</f>
        <v>0</v>
      </c>
      <c r="J319" s="218">
        <f>IFERROR(VLOOKUP(H319,'LED Products List'!$B$8:$G$57,3,FALSE),0)</f>
        <v>0</v>
      </c>
      <c r="K319" s="218">
        <f>IFERROR(VLOOKUP(H319,'LED Products List'!$B$8:$G$57,4,FALSE),0)</f>
        <v>0</v>
      </c>
      <c r="L319" s="248"/>
      <c r="M319" s="249"/>
      <c r="N319" s="250">
        <f t="shared" si="38"/>
        <v>0</v>
      </c>
      <c r="O319" s="251">
        <f t="shared" si="39"/>
        <v>0</v>
      </c>
      <c r="P319" s="179">
        <f t="shared" si="40"/>
        <v>0</v>
      </c>
      <c r="Q319" s="179">
        <f t="shared" si="41"/>
        <v>0</v>
      </c>
      <c r="R319" s="179">
        <f t="shared" si="42"/>
        <v>0</v>
      </c>
      <c r="S319" s="331"/>
      <c r="T319" s="480">
        <f t="shared" si="43"/>
        <v>0</v>
      </c>
      <c r="U319" s="448">
        <f t="shared" si="36"/>
        <v>0</v>
      </c>
      <c r="V319" s="449">
        <f>IF($D$8="Space By Space",$F319*$E319,IF($D319="Atrium &gt;40 ft in height",($F319*$E319)+0.04,IF($B319&lt;&gt;0,$E$8*'Project Information'!$L$9,0)))</f>
        <v>0</v>
      </c>
      <c r="W319" s="453">
        <f t="shared" si="44"/>
        <v>0</v>
      </c>
      <c r="X319" s="453">
        <f>IF(OR(C319="Refrig",AND($R$1="RWH",C319="Refrig"),AND($R$1="RWH",C319="Yes")),$W319*(1+#REF!),IF($C319="Yes",$W319*(1+$P$5),W319))</f>
        <v>0</v>
      </c>
      <c r="Y319" s="452">
        <f>IF(OR(C319="Refrig",AND($R$1="RWH",C319="Refrig"),AND($R$1="RWH",C319="Yes")),$V319*(1+#REF!),IF($C319="Yes",$V319*(1+$P$6),V319*(1+0)))</f>
        <v>0</v>
      </c>
      <c r="Z319" s="452">
        <f>IF(OR(C319="Refrig",AND($R$1="RWH",C319="Refrig"),AND($R$1="RWH",C319="Yes")),$W319*#REF!,IF(C319="Yes",$W319*$P$7,W319*0))</f>
        <v>0</v>
      </c>
    </row>
    <row r="320" spans="1:26" ht="63" customHeight="1" thickBot="1">
      <c r="A320" s="242">
        <v>311</v>
      </c>
      <c r="B320" s="243"/>
      <c r="C320" s="247"/>
      <c r="D320" s="279"/>
      <c r="E320" s="250">
        <f t="shared" si="37"/>
        <v>0</v>
      </c>
      <c r="F320" s="278">
        <f t="array" ref="F320">IFERROR(INDEX(CodeLPD,MATCH($D$8&amp;$D320,CodeMethod&amp;SpaceType,0), MATCH('Project Information'!$F$15,Table1[[#Headers],[2020 ECCCNYS (der. IECC 2018)]:[IECC 2015]],0)),0)</f>
        <v>0</v>
      </c>
      <c r="G320" s="328">
        <f>IF(AND('Project Information'!$C$15="Space By Space",'Interior Space'!$B320&gt;0),VLOOKUP('Interior Space'!$D320,Code!$B$34:$E$130,4,TRUE),IF(AND('Project Information'!$C$15="Whole Building",'Project Information'!$L$11=0),'Project Information'!$O$11,IF(AND('Project Information'!$C$15="Whole Building",'Project Information'!$L$11&lt;&gt;'Project Information'!$O$11),'Project Information'!$L$11,0)))</f>
        <v>0</v>
      </c>
      <c r="H320" s="248"/>
      <c r="I320" s="218">
        <f>IFERROR(VLOOKUP(H320,'LED Products List'!$B$8:$G$57,2,FALSE),0)</f>
        <v>0</v>
      </c>
      <c r="J320" s="218">
        <f>IFERROR(VLOOKUP(H320,'LED Products List'!$B$8:$G$57,3,FALSE),0)</f>
        <v>0</v>
      </c>
      <c r="K320" s="218">
        <f>IFERROR(VLOOKUP(H320,'LED Products List'!$B$8:$G$57,4,FALSE),0)</f>
        <v>0</v>
      </c>
      <c r="L320" s="248"/>
      <c r="M320" s="249"/>
      <c r="N320" s="250">
        <f t="shared" si="38"/>
        <v>0</v>
      </c>
      <c r="O320" s="251">
        <f t="shared" si="39"/>
        <v>0</v>
      </c>
      <c r="P320" s="179">
        <f t="shared" si="40"/>
        <v>0</v>
      </c>
      <c r="Q320" s="179">
        <f t="shared" si="41"/>
        <v>0</v>
      </c>
      <c r="R320" s="179">
        <f t="shared" si="42"/>
        <v>0</v>
      </c>
      <c r="S320" s="331"/>
      <c r="T320" s="480">
        <f t="shared" si="43"/>
        <v>0</v>
      </c>
      <c r="U320" s="448">
        <f t="shared" si="36"/>
        <v>0</v>
      </c>
      <c r="V320" s="449">
        <f>IF($D$8="Space By Space",$F320*$E320,IF($D320="Atrium &gt;40 ft in height",($F320*$E320)+0.04,IF($B320&lt;&gt;0,$E$8*'Project Information'!$L$9,0)))</f>
        <v>0</v>
      </c>
      <c r="W320" s="453">
        <f t="shared" si="44"/>
        <v>0</v>
      </c>
      <c r="X320" s="453">
        <f>IF(OR(C320="Refrig",AND($R$1="RWH",C320="Refrig"),AND($R$1="RWH",C320="Yes")),$W320*(1+#REF!),IF($C320="Yes",$W320*(1+$P$5),W320))</f>
        <v>0</v>
      </c>
      <c r="Y320" s="452">
        <f>IF(OR(C320="Refrig",AND($R$1="RWH",C320="Refrig"),AND($R$1="RWH",C320="Yes")),$V320*(1+#REF!),IF($C320="Yes",$V320*(1+$P$6),V320*(1+0)))</f>
        <v>0</v>
      </c>
      <c r="Z320" s="452">
        <f>IF(OR(C320="Refrig",AND($R$1="RWH",C320="Refrig"),AND($R$1="RWH",C320="Yes")),$W320*#REF!,IF(C320="Yes",$W320*$P$7,W320*0))</f>
        <v>0</v>
      </c>
    </row>
    <row r="321" spans="1:26" ht="63" customHeight="1" thickBot="1">
      <c r="A321" s="242">
        <v>312</v>
      </c>
      <c r="B321" s="243"/>
      <c r="C321" s="247"/>
      <c r="D321" s="279"/>
      <c r="E321" s="250">
        <f t="shared" si="37"/>
        <v>0</v>
      </c>
      <c r="F321" s="278">
        <f t="array" ref="F321">IFERROR(INDEX(CodeLPD,MATCH($D$8&amp;$D321,CodeMethod&amp;SpaceType,0), MATCH('Project Information'!$F$15,Table1[[#Headers],[2020 ECCCNYS (der. IECC 2018)]:[IECC 2015]],0)),0)</f>
        <v>0</v>
      </c>
      <c r="G321" s="328">
        <f>IF(AND('Project Information'!$C$15="Space By Space",'Interior Space'!$B321&gt;0),VLOOKUP('Interior Space'!$D321,Code!$B$34:$E$130,4,TRUE),IF(AND('Project Information'!$C$15="Whole Building",'Project Information'!$L$11=0),'Project Information'!$O$11,IF(AND('Project Information'!$C$15="Whole Building",'Project Information'!$L$11&lt;&gt;'Project Information'!$O$11),'Project Information'!$L$11,0)))</f>
        <v>0</v>
      </c>
      <c r="H321" s="248"/>
      <c r="I321" s="218">
        <f>IFERROR(VLOOKUP(H321,'LED Products List'!$B$8:$G$57,2,FALSE),0)</f>
        <v>0</v>
      </c>
      <c r="J321" s="218">
        <f>IFERROR(VLOOKUP(H321,'LED Products List'!$B$8:$G$57,3,FALSE),0)</f>
        <v>0</v>
      </c>
      <c r="K321" s="218">
        <f>IFERROR(VLOOKUP(H321,'LED Products List'!$B$8:$G$57,4,FALSE),0)</f>
        <v>0</v>
      </c>
      <c r="L321" s="248"/>
      <c r="M321" s="249"/>
      <c r="N321" s="250">
        <f t="shared" si="38"/>
        <v>0</v>
      </c>
      <c r="O321" s="251">
        <f t="shared" si="39"/>
        <v>0</v>
      </c>
      <c r="P321" s="179">
        <f t="shared" si="40"/>
        <v>0</v>
      </c>
      <c r="Q321" s="179">
        <f t="shared" si="41"/>
        <v>0</v>
      </c>
      <c r="R321" s="179">
        <f t="shared" si="42"/>
        <v>0</v>
      </c>
      <c r="S321" s="331"/>
      <c r="T321" s="480">
        <f t="shared" si="43"/>
        <v>0</v>
      </c>
      <c r="U321" s="448">
        <f t="shared" si="36"/>
        <v>0</v>
      </c>
      <c r="V321" s="449">
        <f>IF($D$8="Space By Space",$F321*$E321,IF($D321="Atrium &gt;40 ft in height",($F321*$E321)+0.04,IF($B321&lt;&gt;0,$E$8*'Project Information'!$L$9,0)))</f>
        <v>0</v>
      </c>
      <c r="W321" s="453">
        <f t="shared" si="44"/>
        <v>0</v>
      </c>
      <c r="X321" s="453">
        <f>IF(OR(C321="Refrig",AND($R$1="RWH",C321="Refrig"),AND($R$1="RWH",C321="Yes")),$W321*(1+#REF!),IF($C321="Yes",$W321*(1+$P$5),W321))</f>
        <v>0</v>
      </c>
      <c r="Y321" s="452">
        <f>IF(OR(C321="Refrig",AND($R$1="RWH",C321="Refrig"),AND($R$1="RWH",C321="Yes")),$V321*(1+#REF!),IF($C321="Yes",$V321*(1+$P$6),V321*(1+0)))</f>
        <v>0</v>
      </c>
      <c r="Z321" s="452">
        <f>IF(OR(C321="Refrig",AND($R$1="RWH",C321="Refrig"),AND($R$1="RWH",C321="Yes")),$W321*#REF!,IF(C321="Yes",$W321*$P$7,W321*0))</f>
        <v>0</v>
      </c>
    </row>
    <row r="322" spans="1:26" ht="63" customHeight="1" thickBot="1">
      <c r="A322" s="242">
        <v>313</v>
      </c>
      <c r="B322" s="243"/>
      <c r="C322" s="247"/>
      <c r="D322" s="279"/>
      <c r="E322" s="250">
        <f t="shared" si="37"/>
        <v>0</v>
      </c>
      <c r="F322" s="278">
        <f t="array" ref="F322">IFERROR(INDEX(CodeLPD,MATCH($D$8&amp;$D322,CodeMethod&amp;SpaceType,0), MATCH('Project Information'!$F$15,Table1[[#Headers],[2020 ECCCNYS (der. IECC 2018)]:[IECC 2015]],0)),0)</f>
        <v>0</v>
      </c>
      <c r="G322" s="328">
        <f>IF(AND('Project Information'!$C$15="Space By Space",'Interior Space'!$B322&gt;0),VLOOKUP('Interior Space'!$D322,Code!$B$34:$E$130,4,TRUE),IF(AND('Project Information'!$C$15="Whole Building",'Project Information'!$L$11=0),'Project Information'!$O$11,IF(AND('Project Information'!$C$15="Whole Building",'Project Information'!$L$11&lt;&gt;'Project Information'!$O$11),'Project Information'!$L$11,0)))</f>
        <v>0</v>
      </c>
      <c r="H322" s="248"/>
      <c r="I322" s="218">
        <f>IFERROR(VLOOKUP(H322,'LED Products List'!$B$8:$G$57,2,FALSE),0)</f>
        <v>0</v>
      </c>
      <c r="J322" s="218">
        <f>IFERROR(VLOOKUP(H322,'LED Products List'!$B$8:$G$57,3,FALSE),0)</f>
        <v>0</v>
      </c>
      <c r="K322" s="218">
        <f>IFERROR(VLOOKUP(H322,'LED Products List'!$B$8:$G$57,4,FALSE),0)</f>
        <v>0</v>
      </c>
      <c r="L322" s="248"/>
      <c r="M322" s="249"/>
      <c r="N322" s="250">
        <f t="shared" si="38"/>
        <v>0</v>
      </c>
      <c r="O322" s="251">
        <f t="shared" si="39"/>
        <v>0</v>
      </c>
      <c r="P322" s="179">
        <f t="shared" si="40"/>
        <v>0</v>
      </c>
      <c r="Q322" s="179">
        <f t="shared" si="41"/>
        <v>0</v>
      </c>
      <c r="R322" s="179">
        <f t="shared" si="42"/>
        <v>0</v>
      </c>
      <c r="S322" s="331"/>
      <c r="T322" s="480">
        <f t="shared" si="43"/>
        <v>0</v>
      </c>
      <c r="U322" s="448">
        <f t="shared" si="36"/>
        <v>0</v>
      </c>
      <c r="V322" s="449">
        <f>IF($D$8="Space By Space",$F322*$E322,IF($D322="Atrium &gt;40 ft in height",($F322*$E322)+0.04,IF($B322&lt;&gt;0,$E$8*'Project Information'!$L$9,0)))</f>
        <v>0</v>
      </c>
      <c r="W322" s="453">
        <f t="shared" si="44"/>
        <v>0</v>
      </c>
      <c r="X322" s="453">
        <f>IF(OR(C322="Refrig",AND($R$1="RWH",C322="Refrig"),AND($R$1="RWH",C322="Yes")),$W322*(1+#REF!),IF($C322="Yes",$W322*(1+$P$5),W322))</f>
        <v>0</v>
      </c>
      <c r="Y322" s="452">
        <f>IF(OR(C322="Refrig",AND($R$1="RWH",C322="Refrig"),AND($R$1="RWH",C322="Yes")),$V322*(1+#REF!),IF($C322="Yes",$V322*(1+$P$6),V322*(1+0)))</f>
        <v>0</v>
      </c>
      <c r="Z322" s="452">
        <f>IF(OR(C322="Refrig",AND($R$1="RWH",C322="Refrig"),AND($R$1="RWH",C322="Yes")),$W322*#REF!,IF(C322="Yes",$W322*$P$7,W322*0))</f>
        <v>0</v>
      </c>
    </row>
    <row r="323" spans="1:26" ht="63" customHeight="1" thickBot="1">
      <c r="A323" s="242">
        <v>314</v>
      </c>
      <c r="B323" s="243"/>
      <c r="C323" s="247"/>
      <c r="D323" s="279"/>
      <c r="E323" s="250">
        <f t="shared" si="37"/>
        <v>0</v>
      </c>
      <c r="F323" s="278">
        <f t="array" ref="F323">IFERROR(INDEX(CodeLPD,MATCH($D$8&amp;$D323,CodeMethod&amp;SpaceType,0), MATCH('Project Information'!$F$15,Table1[[#Headers],[2020 ECCCNYS (der. IECC 2018)]:[IECC 2015]],0)),0)</f>
        <v>0</v>
      </c>
      <c r="G323" s="328">
        <f>IF(AND('Project Information'!$C$15="Space By Space",'Interior Space'!$B323&gt;0),VLOOKUP('Interior Space'!$D323,Code!$B$34:$E$130,4,TRUE),IF(AND('Project Information'!$C$15="Whole Building",'Project Information'!$L$11=0),'Project Information'!$O$11,IF(AND('Project Information'!$C$15="Whole Building",'Project Information'!$L$11&lt;&gt;'Project Information'!$O$11),'Project Information'!$L$11,0)))</f>
        <v>0</v>
      </c>
      <c r="H323" s="248"/>
      <c r="I323" s="218">
        <f>IFERROR(VLOOKUP(H323,'LED Products List'!$B$8:$G$57,2,FALSE),0)</f>
        <v>0</v>
      </c>
      <c r="J323" s="218">
        <f>IFERROR(VLOOKUP(H323,'LED Products List'!$B$8:$G$57,3,FALSE),0)</f>
        <v>0</v>
      </c>
      <c r="K323" s="218">
        <f>IFERROR(VLOOKUP(H323,'LED Products List'!$B$8:$G$57,4,FALSE),0)</f>
        <v>0</v>
      </c>
      <c r="L323" s="248"/>
      <c r="M323" s="249"/>
      <c r="N323" s="250">
        <f t="shared" si="38"/>
        <v>0</v>
      </c>
      <c r="O323" s="251">
        <f t="shared" si="39"/>
        <v>0</v>
      </c>
      <c r="P323" s="179">
        <f t="shared" si="40"/>
        <v>0</v>
      </c>
      <c r="Q323" s="179">
        <f t="shared" si="41"/>
        <v>0</v>
      </c>
      <c r="R323" s="179">
        <f t="shared" si="42"/>
        <v>0</v>
      </c>
      <c r="S323" s="331"/>
      <c r="T323" s="480">
        <f t="shared" si="43"/>
        <v>0</v>
      </c>
      <c r="U323" s="448">
        <f t="shared" si="36"/>
        <v>0</v>
      </c>
      <c r="V323" s="449">
        <f>IF($D$8="Space By Space",$F323*$E323,IF($D323="Atrium &gt;40 ft in height",($F323*$E323)+0.04,IF($B323&lt;&gt;0,$E$8*'Project Information'!$L$9,0)))</f>
        <v>0</v>
      </c>
      <c r="W323" s="453">
        <f t="shared" si="44"/>
        <v>0</v>
      </c>
      <c r="X323" s="453">
        <f>IF(OR(C323="Refrig",AND($R$1="RWH",C323="Refrig"),AND($R$1="RWH",C323="Yes")),$W323*(1+#REF!),IF($C323="Yes",$W323*(1+$P$5),W323))</f>
        <v>0</v>
      </c>
      <c r="Y323" s="452">
        <f>IF(OR(C323="Refrig",AND($R$1="RWH",C323="Refrig"),AND($R$1="RWH",C323="Yes")),$V323*(1+#REF!),IF($C323="Yes",$V323*(1+$P$6),V323*(1+0)))</f>
        <v>0</v>
      </c>
      <c r="Z323" s="452">
        <f>IF(OR(C323="Refrig",AND($R$1="RWH",C323="Refrig"),AND($R$1="RWH",C323="Yes")),$W323*#REF!,IF(C323="Yes",$W323*$P$7,W323*0))</f>
        <v>0</v>
      </c>
    </row>
    <row r="324" spans="1:26" ht="63" customHeight="1" thickBot="1">
      <c r="A324" s="242">
        <v>315</v>
      </c>
      <c r="B324" s="243"/>
      <c r="C324" s="247"/>
      <c r="D324" s="279"/>
      <c r="E324" s="250">
        <f t="shared" si="37"/>
        <v>0</v>
      </c>
      <c r="F324" s="278">
        <f t="array" ref="F324">IFERROR(INDEX(CodeLPD,MATCH($D$8&amp;$D324,CodeMethod&amp;SpaceType,0), MATCH('Project Information'!$F$15,Table1[[#Headers],[2020 ECCCNYS (der. IECC 2018)]:[IECC 2015]],0)),0)</f>
        <v>0</v>
      </c>
      <c r="G324" s="328">
        <f>IF(AND('Project Information'!$C$15="Space By Space",'Interior Space'!$B324&gt;0),VLOOKUP('Interior Space'!$D324,Code!$B$34:$E$130,4,TRUE),IF(AND('Project Information'!$C$15="Whole Building",'Project Information'!$L$11=0),'Project Information'!$O$11,IF(AND('Project Information'!$C$15="Whole Building",'Project Information'!$L$11&lt;&gt;'Project Information'!$O$11),'Project Information'!$L$11,0)))</f>
        <v>0</v>
      </c>
      <c r="H324" s="248"/>
      <c r="I324" s="218">
        <f>IFERROR(VLOOKUP(H324,'LED Products List'!$B$8:$G$57,2,FALSE),0)</f>
        <v>0</v>
      </c>
      <c r="J324" s="218">
        <f>IFERROR(VLOOKUP(H324,'LED Products List'!$B$8:$G$57,3,FALSE),0)</f>
        <v>0</v>
      </c>
      <c r="K324" s="218">
        <f>IFERROR(VLOOKUP(H324,'LED Products List'!$B$8:$G$57,4,FALSE),0)</f>
        <v>0</v>
      </c>
      <c r="L324" s="248"/>
      <c r="M324" s="249"/>
      <c r="N324" s="250">
        <f t="shared" si="38"/>
        <v>0</v>
      </c>
      <c r="O324" s="251">
        <f t="shared" si="39"/>
        <v>0</v>
      </c>
      <c r="P324" s="179">
        <f t="shared" si="40"/>
        <v>0</v>
      </c>
      <c r="Q324" s="179">
        <f t="shared" si="41"/>
        <v>0</v>
      </c>
      <c r="R324" s="179">
        <f t="shared" si="42"/>
        <v>0</v>
      </c>
      <c r="S324" s="331"/>
      <c r="T324" s="480">
        <f t="shared" si="43"/>
        <v>0</v>
      </c>
      <c r="U324" s="448">
        <f t="shared" si="36"/>
        <v>0</v>
      </c>
      <c r="V324" s="449">
        <f>IF($D$8="Space By Space",$F324*$E324,IF($D324="Atrium &gt;40 ft in height",($F324*$E324)+0.04,IF($B324&lt;&gt;0,$E$8*'Project Information'!$L$9,0)))</f>
        <v>0</v>
      </c>
      <c r="W324" s="453">
        <f t="shared" si="44"/>
        <v>0</v>
      </c>
      <c r="X324" s="453">
        <f>IF(OR(C324="Refrig",AND($R$1="RWH",C324="Refrig"),AND($R$1="RWH",C324="Yes")),$W324*(1+#REF!),IF($C324="Yes",$W324*(1+$P$5),W324))</f>
        <v>0</v>
      </c>
      <c r="Y324" s="452">
        <f>IF(OR(C324="Refrig",AND($R$1="RWH",C324="Refrig"),AND($R$1="RWH",C324="Yes")),$V324*(1+#REF!),IF($C324="Yes",$V324*(1+$P$6),V324*(1+0)))</f>
        <v>0</v>
      </c>
      <c r="Z324" s="452">
        <f>IF(OR(C324="Refrig",AND($R$1="RWH",C324="Refrig"),AND($R$1="RWH",C324="Yes")),$W324*#REF!,IF(C324="Yes",$W324*$P$7,W324*0))</f>
        <v>0</v>
      </c>
    </row>
    <row r="325" spans="1:26" ht="63" customHeight="1" thickBot="1">
      <c r="A325" s="242">
        <v>316</v>
      </c>
      <c r="B325" s="243"/>
      <c r="C325" s="247"/>
      <c r="D325" s="279"/>
      <c r="E325" s="250">
        <f t="shared" si="37"/>
        <v>0</v>
      </c>
      <c r="F325" s="278">
        <f t="array" ref="F325">IFERROR(INDEX(CodeLPD,MATCH($D$8&amp;$D325,CodeMethod&amp;SpaceType,0), MATCH('Project Information'!$F$15,Table1[[#Headers],[2020 ECCCNYS (der. IECC 2018)]:[IECC 2015]],0)),0)</f>
        <v>0</v>
      </c>
      <c r="G325" s="328">
        <f>IF(AND('Project Information'!$C$15="Space By Space",'Interior Space'!$B325&gt;0),VLOOKUP('Interior Space'!$D325,Code!$B$34:$E$130,4,TRUE),IF(AND('Project Information'!$C$15="Whole Building",'Project Information'!$L$11=0),'Project Information'!$O$11,IF(AND('Project Information'!$C$15="Whole Building",'Project Information'!$L$11&lt;&gt;'Project Information'!$O$11),'Project Information'!$L$11,0)))</f>
        <v>0</v>
      </c>
      <c r="H325" s="248"/>
      <c r="I325" s="218">
        <f>IFERROR(VLOOKUP(H325,'LED Products List'!$B$8:$G$57,2,FALSE),0)</f>
        <v>0</v>
      </c>
      <c r="J325" s="218">
        <f>IFERROR(VLOOKUP(H325,'LED Products List'!$B$8:$G$57,3,FALSE),0)</f>
        <v>0</v>
      </c>
      <c r="K325" s="218">
        <f>IFERROR(VLOOKUP(H325,'LED Products List'!$B$8:$G$57,4,FALSE),0)</f>
        <v>0</v>
      </c>
      <c r="L325" s="248"/>
      <c r="M325" s="249"/>
      <c r="N325" s="250">
        <f t="shared" si="38"/>
        <v>0</v>
      </c>
      <c r="O325" s="251">
        <f t="shared" si="39"/>
        <v>0</v>
      </c>
      <c r="P325" s="179">
        <f t="shared" si="40"/>
        <v>0</v>
      </c>
      <c r="Q325" s="179">
        <f t="shared" si="41"/>
        <v>0</v>
      </c>
      <c r="R325" s="179">
        <f t="shared" si="42"/>
        <v>0</v>
      </c>
      <c r="S325" s="331"/>
      <c r="T325" s="480">
        <f t="shared" si="43"/>
        <v>0</v>
      </c>
      <c r="U325" s="448">
        <f t="shared" si="36"/>
        <v>0</v>
      </c>
      <c r="V325" s="449">
        <f>IF($D$8="Space By Space",$F325*$E325,IF($D325="Atrium &gt;40 ft in height",($F325*$E325)+0.04,IF($B325&lt;&gt;0,$E$8*'Project Information'!$L$9,0)))</f>
        <v>0</v>
      </c>
      <c r="W325" s="453">
        <f t="shared" si="44"/>
        <v>0</v>
      </c>
      <c r="X325" s="453">
        <f>IF(OR(C325="Refrig",AND($R$1="RWH",C325="Refrig"),AND($R$1="RWH",C325="Yes")),$W325*(1+#REF!),IF($C325="Yes",$W325*(1+$P$5),W325))</f>
        <v>0</v>
      </c>
      <c r="Y325" s="452">
        <f>IF(OR(C325="Refrig",AND($R$1="RWH",C325="Refrig"),AND($R$1="RWH",C325="Yes")),$V325*(1+#REF!),IF($C325="Yes",$V325*(1+$P$6),V325*(1+0)))</f>
        <v>0</v>
      </c>
      <c r="Z325" s="452">
        <f>IF(OR(C325="Refrig",AND($R$1="RWH",C325="Refrig"),AND($R$1="RWH",C325="Yes")),$W325*#REF!,IF(C325="Yes",$W325*$P$7,W325*0))</f>
        <v>0</v>
      </c>
    </row>
    <row r="326" spans="1:26" ht="63" customHeight="1" thickBot="1">
      <c r="A326" s="242">
        <v>317</v>
      </c>
      <c r="B326" s="243"/>
      <c r="C326" s="247"/>
      <c r="D326" s="279"/>
      <c r="E326" s="250">
        <f t="shared" si="37"/>
        <v>0</v>
      </c>
      <c r="F326" s="278">
        <f t="array" ref="F326">IFERROR(INDEX(CodeLPD,MATCH($D$8&amp;$D326,CodeMethod&amp;SpaceType,0), MATCH('Project Information'!$F$15,Table1[[#Headers],[2020 ECCCNYS (der. IECC 2018)]:[IECC 2015]],0)),0)</f>
        <v>0</v>
      </c>
      <c r="G326" s="328">
        <f>IF(AND('Project Information'!$C$15="Space By Space",'Interior Space'!$B326&gt;0),VLOOKUP('Interior Space'!$D326,Code!$B$34:$E$130,4,TRUE),IF(AND('Project Information'!$C$15="Whole Building",'Project Information'!$L$11=0),'Project Information'!$O$11,IF(AND('Project Information'!$C$15="Whole Building",'Project Information'!$L$11&lt;&gt;'Project Information'!$O$11),'Project Information'!$L$11,0)))</f>
        <v>0</v>
      </c>
      <c r="H326" s="248"/>
      <c r="I326" s="218">
        <f>IFERROR(VLOOKUP(H326,'LED Products List'!$B$8:$G$57,2,FALSE),0)</f>
        <v>0</v>
      </c>
      <c r="J326" s="218">
        <f>IFERROR(VLOOKUP(H326,'LED Products List'!$B$8:$G$57,3,FALSE),0)</f>
        <v>0</v>
      </c>
      <c r="K326" s="218">
        <f>IFERROR(VLOOKUP(H326,'LED Products List'!$B$8:$G$57,4,FALSE),0)</f>
        <v>0</v>
      </c>
      <c r="L326" s="248"/>
      <c r="M326" s="249"/>
      <c r="N326" s="250">
        <f t="shared" si="38"/>
        <v>0</v>
      </c>
      <c r="O326" s="251">
        <f t="shared" si="39"/>
        <v>0</v>
      </c>
      <c r="P326" s="179">
        <f t="shared" si="40"/>
        <v>0</v>
      </c>
      <c r="Q326" s="179">
        <f t="shared" si="41"/>
        <v>0</v>
      </c>
      <c r="R326" s="179">
        <f t="shared" si="42"/>
        <v>0</v>
      </c>
      <c r="S326" s="331"/>
      <c r="T326" s="480">
        <f t="shared" si="43"/>
        <v>0</v>
      </c>
      <c r="U326" s="448">
        <f t="shared" si="36"/>
        <v>0</v>
      </c>
      <c r="V326" s="449">
        <f>IF($D$8="Space By Space",$F326*$E326,IF($D326="Atrium &gt;40 ft in height",($F326*$E326)+0.04,IF($B326&lt;&gt;0,$E$8*'Project Information'!$L$9,0)))</f>
        <v>0</v>
      </c>
      <c r="W326" s="453">
        <f t="shared" si="44"/>
        <v>0</v>
      </c>
      <c r="X326" s="453">
        <f>IF(OR(C326="Refrig",AND($R$1="RWH",C326="Refrig"),AND($R$1="RWH",C326="Yes")),$W326*(1+#REF!),IF($C326="Yes",$W326*(1+$P$5),W326))</f>
        <v>0</v>
      </c>
      <c r="Y326" s="452">
        <f>IF(OR(C326="Refrig",AND($R$1="RWH",C326="Refrig"),AND($R$1="RWH",C326="Yes")),$V326*(1+#REF!),IF($C326="Yes",$V326*(1+$P$6),V326*(1+0)))</f>
        <v>0</v>
      </c>
      <c r="Z326" s="452">
        <f>IF(OR(C326="Refrig",AND($R$1="RWH",C326="Refrig"),AND($R$1="RWH",C326="Yes")),$W326*#REF!,IF(C326="Yes",$W326*$P$7,W326*0))</f>
        <v>0</v>
      </c>
    </row>
    <row r="327" spans="1:26" ht="63" customHeight="1" thickBot="1">
      <c r="A327" s="242">
        <v>318</v>
      </c>
      <c r="B327" s="243"/>
      <c r="C327" s="247"/>
      <c r="D327" s="279"/>
      <c r="E327" s="250">
        <f t="shared" si="37"/>
        <v>0</v>
      </c>
      <c r="F327" s="278">
        <f t="array" ref="F327">IFERROR(INDEX(CodeLPD,MATCH($D$8&amp;$D327,CodeMethod&amp;SpaceType,0), MATCH('Project Information'!$F$15,Table1[[#Headers],[2020 ECCCNYS (der. IECC 2018)]:[IECC 2015]],0)),0)</f>
        <v>0</v>
      </c>
      <c r="G327" s="328">
        <f>IF(AND('Project Information'!$C$15="Space By Space",'Interior Space'!$B327&gt;0),VLOOKUP('Interior Space'!$D327,Code!$B$34:$E$130,4,TRUE),IF(AND('Project Information'!$C$15="Whole Building",'Project Information'!$L$11=0),'Project Information'!$O$11,IF(AND('Project Information'!$C$15="Whole Building",'Project Information'!$L$11&lt;&gt;'Project Information'!$O$11),'Project Information'!$L$11,0)))</f>
        <v>0</v>
      </c>
      <c r="H327" s="248"/>
      <c r="I327" s="218">
        <f>IFERROR(VLOOKUP(H327,'LED Products List'!$B$8:$G$57,2,FALSE),0)</f>
        <v>0</v>
      </c>
      <c r="J327" s="218">
        <f>IFERROR(VLOOKUP(H327,'LED Products List'!$B$8:$G$57,3,FALSE),0)</f>
        <v>0</v>
      </c>
      <c r="K327" s="218">
        <f>IFERROR(VLOOKUP(H327,'LED Products List'!$B$8:$G$57,4,FALSE),0)</f>
        <v>0</v>
      </c>
      <c r="L327" s="248"/>
      <c r="M327" s="249"/>
      <c r="N327" s="250">
        <f t="shared" si="38"/>
        <v>0</v>
      </c>
      <c r="O327" s="251">
        <f t="shared" si="39"/>
        <v>0</v>
      </c>
      <c r="P327" s="179">
        <f t="shared" si="40"/>
        <v>0</v>
      </c>
      <c r="Q327" s="179">
        <f t="shared" si="41"/>
        <v>0</v>
      </c>
      <c r="R327" s="179">
        <f t="shared" si="42"/>
        <v>0</v>
      </c>
      <c r="S327" s="331"/>
      <c r="T327" s="480">
        <f t="shared" si="43"/>
        <v>0</v>
      </c>
      <c r="U327" s="448">
        <f t="shared" si="36"/>
        <v>0</v>
      </c>
      <c r="V327" s="449">
        <f>IF($D$8="Space By Space",$F327*$E327,IF($D327="Atrium &gt;40 ft in height",($F327*$E327)+0.04,IF($B327&lt;&gt;0,$E$8*'Project Information'!$L$9,0)))</f>
        <v>0</v>
      </c>
      <c r="W327" s="453">
        <f t="shared" si="44"/>
        <v>0</v>
      </c>
      <c r="X327" s="453">
        <f>IF(OR(C327="Refrig",AND($R$1="RWH",C327="Refrig"),AND($R$1="RWH",C327="Yes")),$W327*(1+#REF!),IF($C327="Yes",$W327*(1+$P$5),W327))</f>
        <v>0</v>
      </c>
      <c r="Y327" s="452">
        <f>IF(OR(C327="Refrig",AND($R$1="RWH",C327="Refrig"),AND($R$1="RWH",C327="Yes")),$V327*(1+#REF!),IF($C327="Yes",$V327*(1+$P$6),V327*(1+0)))</f>
        <v>0</v>
      </c>
      <c r="Z327" s="452">
        <f>IF(OR(C327="Refrig",AND($R$1="RWH",C327="Refrig"),AND($R$1="RWH",C327="Yes")),$W327*#REF!,IF(C327="Yes",$W327*$P$7,W327*0))</f>
        <v>0</v>
      </c>
    </row>
    <row r="328" spans="1:26" ht="63" customHeight="1" thickBot="1">
      <c r="A328" s="242">
        <v>319</v>
      </c>
      <c r="B328" s="243"/>
      <c r="C328" s="247"/>
      <c r="D328" s="279"/>
      <c r="E328" s="250">
        <f t="shared" si="37"/>
        <v>0</v>
      </c>
      <c r="F328" s="278">
        <f t="array" ref="F328">IFERROR(INDEX(CodeLPD,MATCH($D$8&amp;$D328,CodeMethod&amp;SpaceType,0), MATCH('Project Information'!$F$15,Table1[[#Headers],[2020 ECCCNYS (der. IECC 2018)]:[IECC 2015]],0)),0)</f>
        <v>0</v>
      </c>
      <c r="G328" s="328">
        <f>IF(AND('Project Information'!$C$15="Space By Space",'Interior Space'!$B328&gt;0),VLOOKUP('Interior Space'!$D328,Code!$B$34:$E$130,4,TRUE),IF(AND('Project Information'!$C$15="Whole Building",'Project Information'!$L$11=0),'Project Information'!$O$11,IF(AND('Project Information'!$C$15="Whole Building",'Project Information'!$L$11&lt;&gt;'Project Information'!$O$11),'Project Information'!$L$11,0)))</f>
        <v>0</v>
      </c>
      <c r="H328" s="248"/>
      <c r="I328" s="218">
        <f>IFERROR(VLOOKUP(H328,'LED Products List'!$B$8:$G$57,2,FALSE),0)</f>
        <v>0</v>
      </c>
      <c r="J328" s="218">
        <f>IFERROR(VLOOKUP(H328,'LED Products List'!$B$8:$G$57,3,FALSE),0)</f>
        <v>0</v>
      </c>
      <c r="K328" s="218">
        <f>IFERROR(VLOOKUP(H328,'LED Products List'!$B$8:$G$57,4,FALSE),0)</f>
        <v>0</v>
      </c>
      <c r="L328" s="248"/>
      <c r="M328" s="249"/>
      <c r="N328" s="250">
        <f t="shared" si="38"/>
        <v>0</v>
      </c>
      <c r="O328" s="251">
        <f t="shared" si="39"/>
        <v>0</v>
      </c>
      <c r="P328" s="179">
        <f t="shared" si="40"/>
        <v>0</v>
      </c>
      <c r="Q328" s="179">
        <f t="shared" si="41"/>
        <v>0</v>
      </c>
      <c r="R328" s="179">
        <f t="shared" si="42"/>
        <v>0</v>
      </c>
      <c r="S328" s="331"/>
      <c r="T328" s="480">
        <f t="shared" si="43"/>
        <v>0</v>
      </c>
      <c r="U328" s="448">
        <f t="shared" si="36"/>
        <v>0</v>
      </c>
      <c r="V328" s="449">
        <f>IF($D$8="Space By Space",$F328*$E328,IF($D328="Atrium &gt;40 ft in height",($F328*$E328)+0.04,IF($B328&lt;&gt;0,$E$8*'Project Information'!$L$9,0)))</f>
        <v>0</v>
      </c>
      <c r="W328" s="453">
        <f t="shared" si="44"/>
        <v>0</v>
      </c>
      <c r="X328" s="453">
        <f>IF(OR(C328="Refrig",AND($R$1="RWH",C328="Refrig"),AND($R$1="RWH",C328="Yes")),$W328*(1+#REF!),IF($C328="Yes",$W328*(1+$P$5),W328))</f>
        <v>0</v>
      </c>
      <c r="Y328" s="452">
        <f>IF(OR(C328="Refrig",AND($R$1="RWH",C328="Refrig"),AND($R$1="RWH",C328="Yes")),$V328*(1+#REF!),IF($C328="Yes",$V328*(1+$P$6),V328*(1+0)))</f>
        <v>0</v>
      </c>
      <c r="Z328" s="452">
        <f>IF(OR(C328="Refrig",AND($R$1="RWH",C328="Refrig"),AND($R$1="RWH",C328="Yes")),$W328*#REF!,IF(C328="Yes",$W328*$P$7,W328*0))</f>
        <v>0</v>
      </c>
    </row>
    <row r="329" spans="1:26" ht="63" customHeight="1" thickBot="1">
      <c r="A329" s="242">
        <v>320</v>
      </c>
      <c r="B329" s="243"/>
      <c r="C329" s="247"/>
      <c r="D329" s="279"/>
      <c r="E329" s="250">
        <f t="shared" si="37"/>
        <v>0</v>
      </c>
      <c r="F329" s="278">
        <f t="array" ref="F329">IFERROR(INDEX(CodeLPD,MATCH($D$8&amp;$D329,CodeMethod&amp;SpaceType,0), MATCH('Project Information'!$F$15,Table1[[#Headers],[2020 ECCCNYS (der. IECC 2018)]:[IECC 2015]],0)),0)</f>
        <v>0</v>
      </c>
      <c r="G329" s="328">
        <f>IF(AND('Project Information'!$C$15="Space By Space",'Interior Space'!$B329&gt;0),VLOOKUP('Interior Space'!$D329,Code!$B$34:$E$130,4,TRUE),IF(AND('Project Information'!$C$15="Whole Building",'Project Information'!$L$11=0),'Project Information'!$O$11,IF(AND('Project Information'!$C$15="Whole Building",'Project Information'!$L$11&lt;&gt;'Project Information'!$O$11),'Project Information'!$L$11,0)))</f>
        <v>0</v>
      </c>
      <c r="H329" s="248"/>
      <c r="I329" s="218">
        <f>IFERROR(VLOOKUP(H329,'LED Products List'!$B$8:$G$57,2,FALSE),0)</f>
        <v>0</v>
      </c>
      <c r="J329" s="218">
        <f>IFERROR(VLOOKUP(H329,'LED Products List'!$B$8:$G$57,3,FALSE),0)</f>
        <v>0</v>
      </c>
      <c r="K329" s="218">
        <f>IFERROR(VLOOKUP(H329,'LED Products List'!$B$8:$G$57,4,FALSE),0)</f>
        <v>0</v>
      </c>
      <c r="L329" s="248"/>
      <c r="M329" s="249"/>
      <c r="N329" s="250">
        <f t="shared" si="38"/>
        <v>0</v>
      </c>
      <c r="O329" s="251">
        <f t="shared" si="39"/>
        <v>0</v>
      </c>
      <c r="P329" s="179">
        <f t="shared" si="40"/>
        <v>0</v>
      </c>
      <c r="Q329" s="179">
        <f t="shared" si="41"/>
        <v>0</v>
      </c>
      <c r="R329" s="179">
        <f t="shared" si="42"/>
        <v>0</v>
      </c>
      <c r="S329" s="331"/>
      <c r="T329" s="480">
        <f t="shared" si="43"/>
        <v>0</v>
      </c>
      <c r="U329" s="448">
        <f t="shared" si="36"/>
        <v>0</v>
      </c>
      <c r="V329" s="449">
        <f>IF($D$8="Space By Space",$F329*$E329,IF($D329="Atrium &gt;40 ft in height",($F329*$E329)+0.04,IF($B329&lt;&gt;0,$E$8*'Project Information'!$L$9,0)))</f>
        <v>0</v>
      </c>
      <c r="W329" s="453">
        <f t="shared" si="44"/>
        <v>0</v>
      </c>
      <c r="X329" s="453">
        <f>IF(OR(C329="Refrig",AND($R$1="RWH",C329="Refrig"),AND($R$1="RWH",C329="Yes")),$W329*(1+#REF!),IF($C329="Yes",$W329*(1+$P$5),W329))</f>
        <v>0</v>
      </c>
      <c r="Y329" s="452">
        <f>IF(OR(C329="Refrig",AND($R$1="RWH",C329="Refrig"),AND($R$1="RWH",C329="Yes")),$V329*(1+#REF!),IF($C329="Yes",$V329*(1+$P$6),V329*(1+0)))</f>
        <v>0</v>
      </c>
      <c r="Z329" s="452">
        <f>IF(OR(C329="Refrig",AND($R$1="RWH",C329="Refrig"),AND($R$1="RWH",C329="Yes")),$W329*#REF!,IF(C329="Yes",$W329*$P$7,W329*0))</f>
        <v>0</v>
      </c>
    </row>
    <row r="330" spans="1:26" ht="63" customHeight="1" thickBot="1">
      <c r="A330" s="242">
        <v>321</v>
      </c>
      <c r="B330" s="243"/>
      <c r="C330" s="247"/>
      <c r="D330" s="279"/>
      <c r="E330" s="250">
        <f t="shared" si="37"/>
        <v>0</v>
      </c>
      <c r="F330" s="278">
        <f t="array" ref="F330">IFERROR(INDEX(CodeLPD,MATCH($D$8&amp;$D330,CodeMethod&amp;SpaceType,0), MATCH('Project Information'!$F$15,Table1[[#Headers],[2020 ECCCNYS (der. IECC 2018)]:[IECC 2015]],0)),0)</f>
        <v>0</v>
      </c>
      <c r="G330" s="328">
        <f>IF(AND('Project Information'!$C$15="Space By Space",'Interior Space'!$B330&gt;0),VLOOKUP('Interior Space'!$D330,Code!$B$34:$E$130,4,TRUE),IF(AND('Project Information'!$C$15="Whole Building",'Project Information'!$L$11=0),'Project Information'!$O$11,IF(AND('Project Information'!$C$15="Whole Building",'Project Information'!$L$11&lt;&gt;'Project Information'!$O$11),'Project Information'!$L$11,0)))</f>
        <v>0</v>
      </c>
      <c r="H330" s="248"/>
      <c r="I330" s="218">
        <f>IFERROR(VLOOKUP(H330,'LED Products List'!$B$8:$G$57,2,FALSE),0)</f>
        <v>0</v>
      </c>
      <c r="J330" s="218">
        <f>IFERROR(VLOOKUP(H330,'LED Products List'!$B$8:$G$57,3,FALSE),0)</f>
        <v>0</v>
      </c>
      <c r="K330" s="218">
        <f>IFERROR(VLOOKUP(H330,'LED Products List'!$B$8:$G$57,4,FALSE),0)</f>
        <v>0</v>
      </c>
      <c r="L330" s="248"/>
      <c r="M330" s="249"/>
      <c r="N330" s="250">
        <f t="shared" si="38"/>
        <v>0</v>
      </c>
      <c r="O330" s="251">
        <f t="shared" si="39"/>
        <v>0</v>
      </c>
      <c r="P330" s="179">
        <f t="shared" si="40"/>
        <v>0</v>
      </c>
      <c r="Q330" s="179">
        <f t="shared" si="41"/>
        <v>0</v>
      </c>
      <c r="R330" s="179">
        <f t="shared" si="42"/>
        <v>0</v>
      </c>
      <c r="S330" s="331"/>
      <c r="T330" s="480">
        <f t="shared" si="43"/>
        <v>0</v>
      </c>
      <c r="U330" s="448">
        <f t="shared" ref="U330:U393" si="45">IF(M330="Yes",(K330*N330*$AB$2),0)</f>
        <v>0</v>
      </c>
      <c r="V330" s="449">
        <f>IF($D$8="Space By Space",$F330*$E330,IF($D330="Atrium &gt;40 ft in height",($F330*$E330)+0.04,IF($B330&lt;&gt;0,$E$8*'Project Information'!$L$9,0)))</f>
        <v>0</v>
      </c>
      <c r="W330" s="453">
        <f t="shared" si="44"/>
        <v>0</v>
      </c>
      <c r="X330" s="453">
        <f>IF(OR(C330="Refrig",AND($R$1="RWH",C330="Refrig"),AND($R$1="RWH",C330="Yes")),$W330*(1+#REF!),IF($C330="Yes",$W330*(1+$P$5),W330))</f>
        <v>0</v>
      </c>
      <c r="Y330" s="452">
        <f>IF(OR(C330="Refrig",AND($R$1="RWH",C330="Refrig"),AND($R$1="RWH",C330="Yes")),$V330*(1+#REF!),IF($C330="Yes",$V330*(1+$P$6),V330*(1+0)))</f>
        <v>0</v>
      </c>
      <c r="Z330" s="452">
        <f>IF(OR(C330="Refrig",AND($R$1="RWH",C330="Refrig"),AND($R$1="RWH",C330="Yes")),$W330*#REF!,IF(C330="Yes",$W330*$P$7,W330*0))</f>
        <v>0</v>
      </c>
    </row>
    <row r="331" spans="1:26" ht="63" customHeight="1" thickBot="1">
      <c r="A331" s="242">
        <v>322</v>
      </c>
      <c r="B331" s="243"/>
      <c r="C331" s="247"/>
      <c r="D331" s="279"/>
      <c r="E331" s="250">
        <f t="shared" ref="E331:E394" si="46">IF(LEFT(D331,6)="Atrium","Enter Total Atrium Height in Feet",0)</f>
        <v>0</v>
      </c>
      <c r="F331" s="278">
        <f t="array" ref="F331">IFERROR(INDEX(CodeLPD,MATCH($D$8&amp;$D331,CodeMethod&amp;SpaceType,0), MATCH('Project Information'!$F$15,Table1[[#Headers],[2020 ECCCNYS (der. IECC 2018)]:[IECC 2015]],0)),0)</f>
        <v>0</v>
      </c>
      <c r="G331" s="328">
        <f>IF(AND('Project Information'!$C$15="Space By Space",'Interior Space'!$B331&gt;0),VLOOKUP('Interior Space'!$D331,Code!$B$34:$E$130,4,TRUE),IF(AND('Project Information'!$C$15="Whole Building",'Project Information'!$L$11=0),'Project Information'!$O$11,IF(AND('Project Information'!$C$15="Whole Building",'Project Information'!$L$11&lt;&gt;'Project Information'!$O$11),'Project Information'!$L$11,0)))</f>
        <v>0</v>
      </c>
      <c r="H331" s="248"/>
      <c r="I331" s="218">
        <f>IFERROR(VLOOKUP(H331,'LED Products List'!$B$8:$G$57,2,FALSE),0)</f>
        <v>0</v>
      </c>
      <c r="J331" s="218">
        <f>IFERROR(VLOOKUP(H331,'LED Products List'!$B$8:$G$57,3,FALSE),0)</f>
        <v>0</v>
      </c>
      <c r="K331" s="218">
        <f>IFERROR(VLOOKUP(H331,'LED Products List'!$B$8:$G$57,4,FALSE),0)</f>
        <v>0</v>
      </c>
      <c r="L331" s="248"/>
      <c r="M331" s="249"/>
      <c r="N331" s="250">
        <f t="shared" ref="N331:N394" si="47">L331</f>
        <v>0</v>
      </c>
      <c r="O331" s="251">
        <f t="shared" ref="O331:O394" si="48">IF(M331="Yes",(K331*L331)-(K331*N331*$AB$2),K331*L331)</f>
        <v>0</v>
      </c>
      <c r="P331" s="179">
        <f t="shared" ref="P331:P394" si="49">IFERROR(IF(C331="Refrigerated",G331*$O331*(1+1/$S$5),IF(C331="Frozen",G331*$O331*(1+1/$S$7),IF(C331="Yes",G331*$O331*(1+$P$5),G331*$O331))),0)</f>
        <v>0</v>
      </c>
      <c r="Q331" s="179">
        <f t="shared" ref="Q331:Q394" si="50">IFERROR(IF(C331="Refrigerated",$O331*(1+1/$S$5),IF(C331="Frozen",$O331*(1+1/$S$7),IF(C331="Yes",$O331*(1+$P$6),$O331))),0)</f>
        <v>0</v>
      </c>
      <c r="R331" s="179">
        <f t="shared" ref="R331:R394" si="51">IFERROR(IF(C331="Yes",$G331*$O331*$P$7,$G331*$O331*0),0)</f>
        <v>0</v>
      </c>
      <c r="S331" s="331"/>
      <c r="T331" s="480">
        <f t="shared" ref="T331:T394" si="52">O331*G331/1000</f>
        <v>0</v>
      </c>
      <c r="U331" s="448">
        <f t="shared" si="45"/>
        <v>0</v>
      </c>
      <c r="V331" s="449">
        <f>IF($D$8="Space By Space",$F331*$E331,IF($D331="Atrium &gt;40 ft in height",($F331*$E331)+0.04,IF($B331&lt;&gt;0,$E$8*'Project Information'!$L$9,0)))</f>
        <v>0</v>
      </c>
      <c r="W331" s="453">
        <f t="shared" ref="W331:W394" si="53">IF($D$8="Space By Space",V331*G331,V331*G331)</f>
        <v>0</v>
      </c>
      <c r="X331" s="453">
        <f>IF(OR(C331="Refrig",AND($R$1="RWH",C331="Refrig"),AND($R$1="RWH",C331="Yes")),$W331*(1+#REF!),IF($C331="Yes",$W331*(1+$P$5),W331))</f>
        <v>0</v>
      </c>
      <c r="Y331" s="452">
        <f>IF(OR(C331="Refrig",AND($R$1="RWH",C331="Refrig"),AND($R$1="RWH",C331="Yes")),$V331*(1+#REF!),IF($C331="Yes",$V331*(1+$P$6),V331*(1+0)))</f>
        <v>0</v>
      </c>
      <c r="Z331" s="452">
        <f>IF(OR(C331="Refrig",AND($R$1="RWH",C331="Refrig"),AND($R$1="RWH",C331="Yes")),$W331*#REF!,IF(C331="Yes",$W331*$P$7,W331*0))</f>
        <v>0</v>
      </c>
    </row>
    <row r="332" spans="1:26" ht="63" customHeight="1" thickBot="1">
      <c r="A332" s="242">
        <v>323</v>
      </c>
      <c r="B332" s="243"/>
      <c r="C332" s="247"/>
      <c r="D332" s="279"/>
      <c r="E332" s="250">
        <f t="shared" si="46"/>
        <v>0</v>
      </c>
      <c r="F332" s="278">
        <f t="array" ref="F332">IFERROR(INDEX(CodeLPD,MATCH($D$8&amp;$D332,CodeMethod&amp;SpaceType,0), MATCH('Project Information'!$F$15,Table1[[#Headers],[2020 ECCCNYS (der. IECC 2018)]:[IECC 2015]],0)),0)</f>
        <v>0</v>
      </c>
      <c r="G332" s="328">
        <f>IF(AND('Project Information'!$C$15="Space By Space",'Interior Space'!$B332&gt;0),VLOOKUP('Interior Space'!$D332,Code!$B$34:$E$130,4,TRUE),IF(AND('Project Information'!$C$15="Whole Building",'Project Information'!$L$11=0),'Project Information'!$O$11,IF(AND('Project Information'!$C$15="Whole Building",'Project Information'!$L$11&lt;&gt;'Project Information'!$O$11),'Project Information'!$L$11,0)))</f>
        <v>0</v>
      </c>
      <c r="H332" s="248"/>
      <c r="I332" s="218">
        <f>IFERROR(VLOOKUP(H332,'LED Products List'!$B$8:$G$57,2,FALSE),0)</f>
        <v>0</v>
      </c>
      <c r="J332" s="218">
        <f>IFERROR(VLOOKUP(H332,'LED Products List'!$B$8:$G$57,3,FALSE),0)</f>
        <v>0</v>
      </c>
      <c r="K332" s="218">
        <f>IFERROR(VLOOKUP(H332,'LED Products List'!$B$8:$G$57,4,FALSE),0)</f>
        <v>0</v>
      </c>
      <c r="L332" s="248"/>
      <c r="M332" s="249"/>
      <c r="N332" s="250">
        <f t="shared" si="47"/>
        <v>0</v>
      </c>
      <c r="O332" s="251">
        <f t="shared" si="48"/>
        <v>0</v>
      </c>
      <c r="P332" s="179">
        <f t="shared" si="49"/>
        <v>0</v>
      </c>
      <c r="Q332" s="179">
        <f t="shared" si="50"/>
        <v>0</v>
      </c>
      <c r="R332" s="179">
        <f t="shared" si="51"/>
        <v>0</v>
      </c>
      <c r="S332" s="331"/>
      <c r="T332" s="480">
        <f t="shared" si="52"/>
        <v>0</v>
      </c>
      <c r="U332" s="448">
        <f t="shared" si="45"/>
        <v>0</v>
      </c>
      <c r="V332" s="449">
        <f>IF($D$8="Space By Space",$F332*$E332,IF($D332="Atrium &gt;40 ft in height",($F332*$E332)+0.04,IF($B332&lt;&gt;0,$E$8*'Project Information'!$L$9,0)))</f>
        <v>0</v>
      </c>
      <c r="W332" s="453">
        <f t="shared" si="53"/>
        <v>0</v>
      </c>
      <c r="X332" s="453">
        <f>IF(OR(C332="Refrig",AND($R$1="RWH",C332="Refrig"),AND($R$1="RWH",C332="Yes")),$W332*(1+#REF!),IF($C332="Yes",$W332*(1+$P$5),W332))</f>
        <v>0</v>
      </c>
      <c r="Y332" s="452">
        <f>IF(OR(C332="Refrig",AND($R$1="RWH",C332="Refrig"),AND($R$1="RWH",C332="Yes")),$V332*(1+#REF!),IF($C332="Yes",$V332*(1+$P$6),V332*(1+0)))</f>
        <v>0</v>
      </c>
      <c r="Z332" s="452">
        <f>IF(OR(C332="Refrig",AND($R$1="RWH",C332="Refrig"),AND($R$1="RWH",C332="Yes")),$W332*#REF!,IF(C332="Yes",$W332*$P$7,W332*0))</f>
        <v>0</v>
      </c>
    </row>
    <row r="333" spans="1:26" ht="63" customHeight="1" thickBot="1">
      <c r="A333" s="242">
        <v>324</v>
      </c>
      <c r="B333" s="243"/>
      <c r="C333" s="247"/>
      <c r="D333" s="279"/>
      <c r="E333" s="250">
        <f t="shared" si="46"/>
        <v>0</v>
      </c>
      <c r="F333" s="278">
        <f t="array" ref="F333">IFERROR(INDEX(CodeLPD,MATCH($D$8&amp;$D333,CodeMethod&amp;SpaceType,0), MATCH('Project Information'!$F$15,Table1[[#Headers],[2020 ECCCNYS (der. IECC 2018)]:[IECC 2015]],0)),0)</f>
        <v>0</v>
      </c>
      <c r="G333" s="328">
        <f>IF(AND('Project Information'!$C$15="Space By Space",'Interior Space'!$B333&gt;0),VLOOKUP('Interior Space'!$D333,Code!$B$34:$E$130,4,TRUE),IF(AND('Project Information'!$C$15="Whole Building",'Project Information'!$L$11=0),'Project Information'!$O$11,IF(AND('Project Information'!$C$15="Whole Building",'Project Information'!$L$11&lt;&gt;'Project Information'!$O$11),'Project Information'!$L$11,0)))</f>
        <v>0</v>
      </c>
      <c r="H333" s="248"/>
      <c r="I333" s="218">
        <f>IFERROR(VLOOKUP(H333,'LED Products List'!$B$8:$G$57,2,FALSE),0)</f>
        <v>0</v>
      </c>
      <c r="J333" s="218">
        <f>IFERROR(VLOOKUP(H333,'LED Products List'!$B$8:$G$57,3,FALSE),0)</f>
        <v>0</v>
      </c>
      <c r="K333" s="218">
        <f>IFERROR(VLOOKUP(H333,'LED Products List'!$B$8:$G$57,4,FALSE),0)</f>
        <v>0</v>
      </c>
      <c r="L333" s="248"/>
      <c r="M333" s="249"/>
      <c r="N333" s="250">
        <f t="shared" si="47"/>
        <v>0</v>
      </c>
      <c r="O333" s="251">
        <f t="shared" si="48"/>
        <v>0</v>
      </c>
      <c r="P333" s="179">
        <f t="shared" si="49"/>
        <v>0</v>
      </c>
      <c r="Q333" s="179">
        <f t="shared" si="50"/>
        <v>0</v>
      </c>
      <c r="R333" s="179">
        <f t="shared" si="51"/>
        <v>0</v>
      </c>
      <c r="S333" s="331"/>
      <c r="T333" s="480">
        <f t="shared" si="52"/>
        <v>0</v>
      </c>
      <c r="U333" s="448">
        <f t="shared" si="45"/>
        <v>0</v>
      </c>
      <c r="V333" s="449">
        <f>IF($D$8="Space By Space",$F333*$E333,IF($D333="Atrium &gt;40 ft in height",($F333*$E333)+0.04,IF($B333&lt;&gt;0,$E$8*'Project Information'!$L$9,0)))</f>
        <v>0</v>
      </c>
      <c r="W333" s="453">
        <f t="shared" si="53"/>
        <v>0</v>
      </c>
      <c r="X333" s="453">
        <f>IF(OR(C333="Refrig",AND($R$1="RWH",C333="Refrig"),AND($R$1="RWH",C333="Yes")),$W333*(1+#REF!),IF($C333="Yes",$W333*(1+$P$5),W333))</f>
        <v>0</v>
      </c>
      <c r="Y333" s="452">
        <f>IF(OR(C333="Refrig",AND($R$1="RWH",C333="Refrig"),AND($R$1="RWH",C333="Yes")),$V333*(1+#REF!),IF($C333="Yes",$V333*(1+$P$6),V333*(1+0)))</f>
        <v>0</v>
      </c>
      <c r="Z333" s="452">
        <f>IF(OR(C333="Refrig",AND($R$1="RWH",C333="Refrig"),AND($R$1="RWH",C333="Yes")),$W333*#REF!,IF(C333="Yes",$W333*$P$7,W333*0))</f>
        <v>0</v>
      </c>
    </row>
    <row r="334" spans="1:26" ht="63" customHeight="1" thickBot="1">
      <c r="A334" s="242">
        <v>325</v>
      </c>
      <c r="B334" s="243"/>
      <c r="C334" s="247"/>
      <c r="D334" s="279"/>
      <c r="E334" s="250">
        <f t="shared" si="46"/>
        <v>0</v>
      </c>
      <c r="F334" s="278">
        <f t="array" ref="F334">IFERROR(INDEX(CodeLPD,MATCH($D$8&amp;$D334,CodeMethod&amp;SpaceType,0), MATCH('Project Information'!$F$15,Table1[[#Headers],[2020 ECCCNYS (der. IECC 2018)]:[IECC 2015]],0)),0)</f>
        <v>0</v>
      </c>
      <c r="G334" s="328">
        <f>IF(AND('Project Information'!$C$15="Space By Space",'Interior Space'!$B334&gt;0),VLOOKUP('Interior Space'!$D334,Code!$B$34:$E$130,4,TRUE),IF(AND('Project Information'!$C$15="Whole Building",'Project Information'!$L$11=0),'Project Information'!$O$11,IF(AND('Project Information'!$C$15="Whole Building",'Project Information'!$L$11&lt;&gt;'Project Information'!$O$11),'Project Information'!$L$11,0)))</f>
        <v>0</v>
      </c>
      <c r="H334" s="248"/>
      <c r="I334" s="218">
        <f>IFERROR(VLOOKUP(H334,'LED Products List'!$B$8:$G$57,2,FALSE),0)</f>
        <v>0</v>
      </c>
      <c r="J334" s="218">
        <f>IFERROR(VLOOKUP(H334,'LED Products List'!$B$8:$G$57,3,FALSE),0)</f>
        <v>0</v>
      </c>
      <c r="K334" s="218">
        <f>IFERROR(VLOOKUP(H334,'LED Products List'!$B$8:$G$57,4,FALSE),0)</f>
        <v>0</v>
      </c>
      <c r="L334" s="248"/>
      <c r="M334" s="249"/>
      <c r="N334" s="250">
        <f t="shared" si="47"/>
        <v>0</v>
      </c>
      <c r="O334" s="251">
        <f t="shared" si="48"/>
        <v>0</v>
      </c>
      <c r="P334" s="179">
        <f t="shared" si="49"/>
        <v>0</v>
      </c>
      <c r="Q334" s="179">
        <f t="shared" si="50"/>
        <v>0</v>
      </c>
      <c r="R334" s="179">
        <f t="shared" si="51"/>
        <v>0</v>
      </c>
      <c r="S334" s="331"/>
      <c r="T334" s="480">
        <f t="shared" si="52"/>
        <v>0</v>
      </c>
      <c r="U334" s="448">
        <f t="shared" si="45"/>
        <v>0</v>
      </c>
      <c r="V334" s="449">
        <f>IF($D$8="Space By Space",$F334*$E334,IF($D334="Atrium &gt;40 ft in height",($F334*$E334)+0.04,IF($B334&lt;&gt;0,$E$8*'Project Information'!$L$9,0)))</f>
        <v>0</v>
      </c>
      <c r="W334" s="453">
        <f t="shared" si="53"/>
        <v>0</v>
      </c>
      <c r="X334" s="453">
        <f>IF(OR(C334="Refrig",AND($R$1="RWH",C334="Refrig"),AND($R$1="RWH",C334="Yes")),$W334*(1+#REF!),IF($C334="Yes",$W334*(1+$P$5),W334))</f>
        <v>0</v>
      </c>
      <c r="Y334" s="452">
        <f>IF(OR(C334="Refrig",AND($R$1="RWH",C334="Refrig"),AND($R$1="RWH",C334="Yes")),$V334*(1+#REF!),IF($C334="Yes",$V334*(1+$P$6),V334*(1+0)))</f>
        <v>0</v>
      </c>
      <c r="Z334" s="452">
        <f>IF(OR(C334="Refrig",AND($R$1="RWH",C334="Refrig"),AND($R$1="RWH",C334="Yes")),$W334*#REF!,IF(C334="Yes",$W334*$P$7,W334*0))</f>
        <v>0</v>
      </c>
    </row>
    <row r="335" spans="1:26" ht="63" customHeight="1" thickBot="1">
      <c r="A335" s="242">
        <v>326</v>
      </c>
      <c r="B335" s="243"/>
      <c r="C335" s="247"/>
      <c r="D335" s="279"/>
      <c r="E335" s="250">
        <f t="shared" si="46"/>
        <v>0</v>
      </c>
      <c r="F335" s="278">
        <f t="array" ref="F335">IFERROR(INDEX(CodeLPD,MATCH($D$8&amp;$D335,CodeMethod&amp;SpaceType,0), MATCH('Project Information'!$F$15,Table1[[#Headers],[2020 ECCCNYS (der. IECC 2018)]:[IECC 2015]],0)),0)</f>
        <v>0</v>
      </c>
      <c r="G335" s="328">
        <f>IF(AND('Project Information'!$C$15="Space By Space",'Interior Space'!$B335&gt;0),VLOOKUP('Interior Space'!$D335,Code!$B$34:$E$130,4,TRUE),IF(AND('Project Information'!$C$15="Whole Building",'Project Information'!$L$11=0),'Project Information'!$O$11,IF(AND('Project Information'!$C$15="Whole Building",'Project Information'!$L$11&lt;&gt;'Project Information'!$O$11),'Project Information'!$L$11,0)))</f>
        <v>0</v>
      </c>
      <c r="H335" s="248"/>
      <c r="I335" s="218">
        <f>IFERROR(VLOOKUP(H335,'LED Products List'!$B$8:$G$57,2,FALSE),0)</f>
        <v>0</v>
      </c>
      <c r="J335" s="218">
        <f>IFERROR(VLOOKUP(H335,'LED Products List'!$B$8:$G$57,3,FALSE),0)</f>
        <v>0</v>
      </c>
      <c r="K335" s="218">
        <f>IFERROR(VLOOKUP(H335,'LED Products List'!$B$8:$G$57,4,FALSE),0)</f>
        <v>0</v>
      </c>
      <c r="L335" s="248"/>
      <c r="M335" s="249"/>
      <c r="N335" s="250">
        <f t="shared" si="47"/>
        <v>0</v>
      </c>
      <c r="O335" s="251">
        <f t="shared" si="48"/>
        <v>0</v>
      </c>
      <c r="P335" s="179">
        <f t="shared" si="49"/>
        <v>0</v>
      </c>
      <c r="Q335" s="179">
        <f t="shared" si="50"/>
        <v>0</v>
      </c>
      <c r="R335" s="179">
        <f t="shared" si="51"/>
        <v>0</v>
      </c>
      <c r="S335" s="331"/>
      <c r="T335" s="480">
        <f t="shared" si="52"/>
        <v>0</v>
      </c>
      <c r="U335" s="448">
        <f t="shared" si="45"/>
        <v>0</v>
      </c>
      <c r="V335" s="449">
        <f>IF($D$8="Space By Space",$F335*$E335,IF($D335="Atrium &gt;40 ft in height",($F335*$E335)+0.04,IF($B335&lt;&gt;0,$E$8*'Project Information'!$L$9,0)))</f>
        <v>0</v>
      </c>
      <c r="W335" s="453">
        <f t="shared" si="53"/>
        <v>0</v>
      </c>
      <c r="X335" s="453">
        <f>IF(OR(C335="Refrig",AND($R$1="RWH",C335="Refrig"),AND($R$1="RWH",C335="Yes")),$W335*(1+#REF!),IF($C335="Yes",$W335*(1+$P$5),W335))</f>
        <v>0</v>
      </c>
      <c r="Y335" s="452">
        <f>IF(OR(C335="Refrig",AND($R$1="RWH",C335="Refrig"),AND($R$1="RWH",C335="Yes")),$V335*(1+#REF!),IF($C335="Yes",$V335*(1+$P$6),V335*(1+0)))</f>
        <v>0</v>
      </c>
      <c r="Z335" s="452">
        <f>IF(OR(C335="Refrig",AND($R$1="RWH",C335="Refrig"),AND($R$1="RWH",C335="Yes")),$W335*#REF!,IF(C335="Yes",$W335*$P$7,W335*0))</f>
        <v>0</v>
      </c>
    </row>
    <row r="336" spans="1:26" ht="63" customHeight="1" thickBot="1">
      <c r="A336" s="242">
        <v>327</v>
      </c>
      <c r="B336" s="243"/>
      <c r="C336" s="247"/>
      <c r="D336" s="279"/>
      <c r="E336" s="250">
        <f t="shared" si="46"/>
        <v>0</v>
      </c>
      <c r="F336" s="278">
        <f t="array" ref="F336">IFERROR(INDEX(CodeLPD,MATCH($D$8&amp;$D336,CodeMethod&amp;SpaceType,0), MATCH('Project Information'!$F$15,Table1[[#Headers],[2020 ECCCNYS (der. IECC 2018)]:[IECC 2015]],0)),0)</f>
        <v>0</v>
      </c>
      <c r="G336" s="328">
        <f>IF(AND('Project Information'!$C$15="Space By Space",'Interior Space'!$B336&gt;0),VLOOKUP('Interior Space'!$D336,Code!$B$34:$E$130,4,TRUE),IF(AND('Project Information'!$C$15="Whole Building",'Project Information'!$L$11=0),'Project Information'!$O$11,IF(AND('Project Information'!$C$15="Whole Building",'Project Information'!$L$11&lt;&gt;'Project Information'!$O$11),'Project Information'!$L$11,0)))</f>
        <v>0</v>
      </c>
      <c r="H336" s="248"/>
      <c r="I336" s="218">
        <f>IFERROR(VLOOKUP(H336,'LED Products List'!$B$8:$G$57,2,FALSE),0)</f>
        <v>0</v>
      </c>
      <c r="J336" s="218">
        <f>IFERROR(VLOOKUP(H336,'LED Products List'!$B$8:$G$57,3,FALSE),0)</f>
        <v>0</v>
      </c>
      <c r="K336" s="218">
        <f>IFERROR(VLOOKUP(H336,'LED Products List'!$B$8:$G$57,4,FALSE),0)</f>
        <v>0</v>
      </c>
      <c r="L336" s="248"/>
      <c r="M336" s="249"/>
      <c r="N336" s="250">
        <f t="shared" si="47"/>
        <v>0</v>
      </c>
      <c r="O336" s="251">
        <f t="shared" si="48"/>
        <v>0</v>
      </c>
      <c r="P336" s="179">
        <f t="shared" si="49"/>
        <v>0</v>
      </c>
      <c r="Q336" s="179">
        <f t="shared" si="50"/>
        <v>0</v>
      </c>
      <c r="R336" s="179">
        <f t="shared" si="51"/>
        <v>0</v>
      </c>
      <c r="S336" s="331"/>
      <c r="T336" s="480">
        <f t="shared" si="52"/>
        <v>0</v>
      </c>
      <c r="U336" s="448">
        <f t="shared" si="45"/>
        <v>0</v>
      </c>
      <c r="V336" s="449">
        <f>IF($D$8="Space By Space",$F336*$E336,IF($D336="Atrium &gt;40 ft in height",($F336*$E336)+0.04,IF($B336&lt;&gt;0,$E$8*'Project Information'!$L$9,0)))</f>
        <v>0</v>
      </c>
      <c r="W336" s="453">
        <f t="shared" si="53"/>
        <v>0</v>
      </c>
      <c r="X336" s="453">
        <f>IF(OR(C336="Refrig",AND($R$1="RWH",C336="Refrig"),AND($R$1="RWH",C336="Yes")),$W336*(1+#REF!),IF($C336="Yes",$W336*(1+$P$5),W336))</f>
        <v>0</v>
      </c>
      <c r="Y336" s="452">
        <f>IF(OR(C336="Refrig",AND($R$1="RWH",C336="Refrig"),AND($R$1="RWH",C336="Yes")),$V336*(1+#REF!),IF($C336="Yes",$V336*(1+$P$6),V336*(1+0)))</f>
        <v>0</v>
      </c>
      <c r="Z336" s="452">
        <f>IF(OR(C336="Refrig",AND($R$1="RWH",C336="Refrig"),AND($R$1="RWH",C336="Yes")),$W336*#REF!,IF(C336="Yes",$W336*$P$7,W336*0))</f>
        <v>0</v>
      </c>
    </row>
    <row r="337" spans="1:26" ht="63" customHeight="1" thickBot="1">
      <c r="A337" s="242">
        <v>328</v>
      </c>
      <c r="B337" s="243"/>
      <c r="C337" s="247"/>
      <c r="D337" s="279"/>
      <c r="E337" s="250">
        <f t="shared" si="46"/>
        <v>0</v>
      </c>
      <c r="F337" s="278">
        <f t="array" ref="F337">IFERROR(INDEX(CodeLPD,MATCH($D$8&amp;$D337,CodeMethod&amp;SpaceType,0), MATCH('Project Information'!$F$15,Table1[[#Headers],[2020 ECCCNYS (der. IECC 2018)]:[IECC 2015]],0)),0)</f>
        <v>0</v>
      </c>
      <c r="G337" s="328">
        <f>IF(AND('Project Information'!$C$15="Space By Space",'Interior Space'!$B337&gt;0),VLOOKUP('Interior Space'!$D337,Code!$B$34:$E$130,4,TRUE),IF(AND('Project Information'!$C$15="Whole Building",'Project Information'!$L$11=0),'Project Information'!$O$11,IF(AND('Project Information'!$C$15="Whole Building",'Project Information'!$L$11&lt;&gt;'Project Information'!$O$11),'Project Information'!$L$11,0)))</f>
        <v>0</v>
      </c>
      <c r="H337" s="248"/>
      <c r="I337" s="218">
        <f>IFERROR(VLOOKUP(H337,'LED Products List'!$B$8:$G$57,2,FALSE),0)</f>
        <v>0</v>
      </c>
      <c r="J337" s="218">
        <f>IFERROR(VLOOKUP(H337,'LED Products List'!$B$8:$G$57,3,FALSE),0)</f>
        <v>0</v>
      </c>
      <c r="K337" s="218">
        <f>IFERROR(VLOOKUP(H337,'LED Products List'!$B$8:$G$57,4,FALSE),0)</f>
        <v>0</v>
      </c>
      <c r="L337" s="248"/>
      <c r="M337" s="249"/>
      <c r="N337" s="250">
        <f t="shared" si="47"/>
        <v>0</v>
      </c>
      <c r="O337" s="251">
        <f t="shared" si="48"/>
        <v>0</v>
      </c>
      <c r="P337" s="179">
        <f t="shared" si="49"/>
        <v>0</v>
      </c>
      <c r="Q337" s="179">
        <f t="shared" si="50"/>
        <v>0</v>
      </c>
      <c r="R337" s="179">
        <f t="shared" si="51"/>
        <v>0</v>
      </c>
      <c r="S337" s="331"/>
      <c r="T337" s="480">
        <f t="shared" si="52"/>
        <v>0</v>
      </c>
      <c r="U337" s="448">
        <f t="shared" si="45"/>
        <v>0</v>
      </c>
      <c r="V337" s="449">
        <f>IF($D$8="Space By Space",$F337*$E337,IF($D337="Atrium &gt;40 ft in height",($F337*$E337)+0.04,IF($B337&lt;&gt;0,$E$8*'Project Information'!$L$9,0)))</f>
        <v>0</v>
      </c>
      <c r="W337" s="453">
        <f t="shared" si="53"/>
        <v>0</v>
      </c>
      <c r="X337" s="453">
        <f>IF(OR(C337="Refrig",AND($R$1="RWH",C337="Refrig"),AND($R$1="RWH",C337="Yes")),$W337*(1+#REF!),IF($C337="Yes",$W337*(1+$P$5),W337))</f>
        <v>0</v>
      </c>
      <c r="Y337" s="452">
        <f>IF(OR(C337="Refrig",AND($R$1="RWH",C337="Refrig"),AND($R$1="RWH",C337="Yes")),$V337*(1+#REF!),IF($C337="Yes",$V337*(1+$P$6),V337*(1+0)))</f>
        <v>0</v>
      </c>
      <c r="Z337" s="452">
        <f>IF(OR(C337="Refrig",AND($R$1="RWH",C337="Refrig"),AND($R$1="RWH",C337="Yes")),$W337*#REF!,IF(C337="Yes",$W337*$P$7,W337*0))</f>
        <v>0</v>
      </c>
    </row>
    <row r="338" spans="1:26" ht="63" customHeight="1" thickBot="1">
      <c r="A338" s="242">
        <v>329</v>
      </c>
      <c r="B338" s="243"/>
      <c r="C338" s="247"/>
      <c r="D338" s="279"/>
      <c r="E338" s="250">
        <f t="shared" si="46"/>
        <v>0</v>
      </c>
      <c r="F338" s="278">
        <f t="array" ref="F338">IFERROR(INDEX(CodeLPD,MATCH($D$8&amp;$D338,CodeMethod&amp;SpaceType,0), MATCH('Project Information'!$F$15,Table1[[#Headers],[2020 ECCCNYS (der. IECC 2018)]:[IECC 2015]],0)),0)</f>
        <v>0</v>
      </c>
      <c r="G338" s="328">
        <f>IF(AND('Project Information'!$C$15="Space By Space",'Interior Space'!$B338&gt;0),VLOOKUP('Interior Space'!$D338,Code!$B$34:$E$130,4,TRUE),IF(AND('Project Information'!$C$15="Whole Building",'Project Information'!$L$11=0),'Project Information'!$O$11,IF(AND('Project Information'!$C$15="Whole Building",'Project Information'!$L$11&lt;&gt;'Project Information'!$O$11),'Project Information'!$L$11,0)))</f>
        <v>0</v>
      </c>
      <c r="H338" s="248"/>
      <c r="I338" s="218">
        <f>IFERROR(VLOOKUP(H338,'LED Products List'!$B$8:$G$57,2,FALSE),0)</f>
        <v>0</v>
      </c>
      <c r="J338" s="218">
        <f>IFERROR(VLOOKUP(H338,'LED Products List'!$B$8:$G$57,3,FALSE),0)</f>
        <v>0</v>
      </c>
      <c r="K338" s="218">
        <f>IFERROR(VLOOKUP(H338,'LED Products List'!$B$8:$G$57,4,FALSE),0)</f>
        <v>0</v>
      </c>
      <c r="L338" s="248"/>
      <c r="M338" s="249"/>
      <c r="N338" s="250">
        <f t="shared" si="47"/>
        <v>0</v>
      </c>
      <c r="O338" s="251">
        <f t="shared" si="48"/>
        <v>0</v>
      </c>
      <c r="P338" s="179">
        <f t="shared" si="49"/>
        <v>0</v>
      </c>
      <c r="Q338" s="179">
        <f t="shared" si="50"/>
        <v>0</v>
      </c>
      <c r="R338" s="179">
        <f t="shared" si="51"/>
        <v>0</v>
      </c>
      <c r="S338" s="331"/>
      <c r="T338" s="480">
        <f t="shared" si="52"/>
        <v>0</v>
      </c>
      <c r="U338" s="448">
        <f t="shared" si="45"/>
        <v>0</v>
      </c>
      <c r="V338" s="449">
        <f>IF($D$8="Space By Space",$F338*$E338,IF($D338="Atrium &gt;40 ft in height",($F338*$E338)+0.04,IF($B338&lt;&gt;0,$E$8*'Project Information'!$L$9,0)))</f>
        <v>0</v>
      </c>
      <c r="W338" s="453">
        <f t="shared" si="53"/>
        <v>0</v>
      </c>
      <c r="X338" s="453">
        <f>IF(OR(C338="Refrig",AND($R$1="RWH",C338="Refrig"),AND($R$1="RWH",C338="Yes")),$W338*(1+#REF!),IF($C338="Yes",$W338*(1+$P$5),W338))</f>
        <v>0</v>
      </c>
      <c r="Y338" s="452">
        <f>IF(OR(C338="Refrig",AND($R$1="RWH",C338="Refrig"),AND($R$1="RWH",C338="Yes")),$V338*(1+#REF!),IF($C338="Yes",$V338*(1+$P$6),V338*(1+0)))</f>
        <v>0</v>
      </c>
      <c r="Z338" s="452">
        <f>IF(OR(C338="Refrig",AND($R$1="RWH",C338="Refrig"),AND($R$1="RWH",C338="Yes")),$W338*#REF!,IF(C338="Yes",$W338*$P$7,W338*0))</f>
        <v>0</v>
      </c>
    </row>
    <row r="339" spans="1:26" ht="63" customHeight="1" thickBot="1">
      <c r="A339" s="242">
        <v>330</v>
      </c>
      <c r="B339" s="243"/>
      <c r="C339" s="247"/>
      <c r="D339" s="279"/>
      <c r="E339" s="250">
        <f t="shared" si="46"/>
        <v>0</v>
      </c>
      <c r="F339" s="278">
        <f t="array" ref="F339">IFERROR(INDEX(CodeLPD,MATCH($D$8&amp;$D339,CodeMethod&amp;SpaceType,0), MATCH('Project Information'!$F$15,Table1[[#Headers],[2020 ECCCNYS (der. IECC 2018)]:[IECC 2015]],0)),0)</f>
        <v>0</v>
      </c>
      <c r="G339" s="328">
        <f>IF(AND('Project Information'!$C$15="Space By Space",'Interior Space'!$B339&gt;0),VLOOKUP('Interior Space'!$D339,Code!$B$34:$E$130,4,TRUE),IF(AND('Project Information'!$C$15="Whole Building",'Project Information'!$L$11=0),'Project Information'!$O$11,IF(AND('Project Information'!$C$15="Whole Building",'Project Information'!$L$11&lt;&gt;'Project Information'!$O$11),'Project Information'!$L$11,0)))</f>
        <v>0</v>
      </c>
      <c r="H339" s="248"/>
      <c r="I339" s="218">
        <f>IFERROR(VLOOKUP(H339,'LED Products List'!$B$8:$G$57,2,FALSE),0)</f>
        <v>0</v>
      </c>
      <c r="J339" s="218">
        <f>IFERROR(VLOOKUP(H339,'LED Products List'!$B$8:$G$57,3,FALSE),0)</f>
        <v>0</v>
      </c>
      <c r="K339" s="218">
        <f>IFERROR(VLOOKUP(H339,'LED Products List'!$B$8:$G$57,4,FALSE),0)</f>
        <v>0</v>
      </c>
      <c r="L339" s="248"/>
      <c r="M339" s="249"/>
      <c r="N339" s="250">
        <f t="shared" si="47"/>
        <v>0</v>
      </c>
      <c r="O339" s="251">
        <f t="shared" si="48"/>
        <v>0</v>
      </c>
      <c r="P339" s="179">
        <f t="shared" si="49"/>
        <v>0</v>
      </c>
      <c r="Q339" s="179">
        <f t="shared" si="50"/>
        <v>0</v>
      </c>
      <c r="R339" s="179">
        <f t="shared" si="51"/>
        <v>0</v>
      </c>
      <c r="S339" s="331"/>
      <c r="T339" s="480">
        <f t="shared" si="52"/>
        <v>0</v>
      </c>
      <c r="U339" s="448">
        <f t="shared" si="45"/>
        <v>0</v>
      </c>
      <c r="V339" s="449">
        <f>IF($D$8="Space By Space",$F339*$E339,IF($D339="Atrium &gt;40 ft in height",($F339*$E339)+0.04,IF($B339&lt;&gt;0,$E$8*'Project Information'!$L$9,0)))</f>
        <v>0</v>
      </c>
      <c r="W339" s="453">
        <f t="shared" si="53"/>
        <v>0</v>
      </c>
      <c r="X339" s="453">
        <f>IF(OR(C339="Refrig",AND($R$1="RWH",C339="Refrig"),AND($R$1="RWH",C339="Yes")),$W339*(1+#REF!),IF($C339="Yes",$W339*(1+$P$5),W339))</f>
        <v>0</v>
      </c>
      <c r="Y339" s="452">
        <f>IF(OR(C339="Refrig",AND($R$1="RWH",C339="Refrig"),AND($R$1="RWH",C339="Yes")),$V339*(1+#REF!),IF($C339="Yes",$V339*(1+$P$6),V339*(1+0)))</f>
        <v>0</v>
      </c>
      <c r="Z339" s="452">
        <f>IF(OR(C339="Refrig",AND($R$1="RWH",C339="Refrig"),AND($R$1="RWH",C339="Yes")),$W339*#REF!,IF(C339="Yes",$W339*$P$7,W339*0))</f>
        <v>0</v>
      </c>
    </row>
    <row r="340" spans="1:26" ht="63" customHeight="1" thickBot="1">
      <c r="A340" s="242">
        <v>331</v>
      </c>
      <c r="B340" s="243"/>
      <c r="C340" s="247"/>
      <c r="D340" s="279"/>
      <c r="E340" s="250">
        <f t="shared" si="46"/>
        <v>0</v>
      </c>
      <c r="F340" s="278">
        <f t="array" ref="F340">IFERROR(INDEX(CodeLPD,MATCH($D$8&amp;$D340,CodeMethod&amp;SpaceType,0), MATCH('Project Information'!$F$15,Table1[[#Headers],[2020 ECCCNYS (der. IECC 2018)]:[IECC 2015]],0)),0)</f>
        <v>0</v>
      </c>
      <c r="G340" s="328">
        <f>IF(AND('Project Information'!$C$15="Space By Space",'Interior Space'!$B340&gt;0),VLOOKUP('Interior Space'!$D340,Code!$B$34:$E$130,4,TRUE),IF(AND('Project Information'!$C$15="Whole Building",'Project Information'!$L$11=0),'Project Information'!$O$11,IF(AND('Project Information'!$C$15="Whole Building",'Project Information'!$L$11&lt;&gt;'Project Information'!$O$11),'Project Information'!$L$11,0)))</f>
        <v>0</v>
      </c>
      <c r="H340" s="248"/>
      <c r="I340" s="218">
        <f>IFERROR(VLOOKUP(H340,'LED Products List'!$B$8:$G$57,2,FALSE),0)</f>
        <v>0</v>
      </c>
      <c r="J340" s="218">
        <f>IFERROR(VLOOKUP(H340,'LED Products List'!$B$8:$G$57,3,FALSE),0)</f>
        <v>0</v>
      </c>
      <c r="K340" s="218">
        <f>IFERROR(VLOOKUP(H340,'LED Products List'!$B$8:$G$57,4,FALSE),0)</f>
        <v>0</v>
      </c>
      <c r="L340" s="248"/>
      <c r="M340" s="249"/>
      <c r="N340" s="250">
        <f t="shared" si="47"/>
        <v>0</v>
      </c>
      <c r="O340" s="251">
        <f t="shared" si="48"/>
        <v>0</v>
      </c>
      <c r="P340" s="179">
        <f t="shared" si="49"/>
        <v>0</v>
      </c>
      <c r="Q340" s="179">
        <f t="shared" si="50"/>
        <v>0</v>
      </c>
      <c r="R340" s="179">
        <f t="shared" si="51"/>
        <v>0</v>
      </c>
      <c r="S340" s="331"/>
      <c r="T340" s="480">
        <f t="shared" si="52"/>
        <v>0</v>
      </c>
      <c r="U340" s="448">
        <f t="shared" si="45"/>
        <v>0</v>
      </c>
      <c r="V340" s="449">
        <f>IF($D$8="Space By Space",$F340*$E340,IF($D340="Atrium &gt;40 ft in height",($F340*$E340)+0.04,IF($B340&lt;&gt;0,$E$8*'Project Information'!$L$9,0)))</f>
        <v>0</v>
      </c>
      <c r="W340" s="453">
        <f t="shared" si="53"/>
        <v>0</v>
      </c>
      <c r="X340" s="453">
        <f>IF(OR(C340="Refrig",AND($R$1="RWH",C340="Refrig"),AND($R$1="RWH",C340="Yes")),$W340*(1+#REF!),IF($C340="Yes",$W340*(1+$P$5),W340))</f>
        <v>0</v>
      </c>
      <c r="Y340" s="452">
        <f>IF(OR(C340="Refrig",AND($R$1="RWH",C340="Refrig"),AND($R$1="RWH",C340="Yes")),$V340*(1+#REF!),IF($C340="Yes",$V340*(1+$P$6),V340*(1+0)))</f>
        <v>0</v>
      </c>
      <c r="Z340" s="452">
        <f>IF(OR(C340="Refrig",AND($R$1="RWH",C340="Refrig"),AND($R$1="RWH",C340="Yes")),$W340*#REF!,IF(C340="Yes",$W340*$P$7,W340*0))</f>
        <v>0</v>
      </c>
    </row>
    <row r="341" spans="1:26" ht="63" customHeight="1" thickBot="1">
      <c r="A341" s="242">
        <v>332</v>
      </c>
      <c r="B341" s="243"/>
      <c r="C341" s="247"/>
      <c r="D341" s="279"/>
      <c r="E341" s="250">
        <f t="shared" si="46"/>
        <v>0</v>
      </c>
      <c r="F341" s="278">
        <f t="array" ref="F341">IFERROR(INDEX(CodeLPD,MATCH($D$8&amp;$D341,CodeMethod&amp;SpaceType,0), MATCH('Project Information'!$F$15,Table1[[#Headers],[2020 ECCCNYS (der. IECC 2018)]:[IECC 2015]],0)),0)</f>
        <v>0</v>
      </c>
      <c r="G341" s="328">
        <f>IF(AND('Project Information'!$C$15="Space By Space",'Interior Space'!$B341&gt;0),VLOOKUP('Interior Space'!$D341,Code!$B$34:$E$130,4,TRUE),IF(AND('Project Information'!$C$15="Whole Building",'Project Information'!$L$11=0),'Project Information'!$O$11,IF(AND('Project Information'!$C$15="Whole Building",'Project Information'!$L$11&lt;&gt;'Project Information'!$O$11),'Project Information'!$L$11,0)))</f>
        <v>0</v>
      </c>
      <c r="H341" s="248"/>
      <c r="I341" s="218">
        <f>IFERROR(VLOOKUP(H341,'LED Products List'!$B$8:$G$57,2,FALSE),0)</f>
        <v>0</v>
      </c>
      <c r="J341" s="218">
        <f>IFERROR(VLOOKUP(H341,'LED Products List'!$B$8:$G$57,3,FALSE),0)</f>
        <v>0</v>
      </c>
      <c r="K341" s="218">
        <f>IFERROR(VLOOKUP(H341,'LED Products List'!$B$8:$G$57,4,FALSE),0)</f>
        <v>0</v>
      </c>
      <c r="L341" s="248"/>
      <c r="M341" s="249"/>
      <c r="N341" s="250">
        <f t="shared" si="47"/>
        <v>0</v>
      </c>
      <c r="O341" s="251">
        <f t="shared" si="48"/>
        <v>0</v>
      </c>
      <c r="P341" s="179">
        <f t="shared" si="49"/>
        <v>0</v>
      </c>
      <c r="Q341" s="179">
        <f t="shared" si="50"/>
        <v>0</v>
      </c>
      <c r="R341" s="179">
        <f t="shared" si="51"/>
        <v>0</v>
      </c>
      <c r="S341" s="331"/>
      <c r="T341" s="480">
        <f t="shared" si="52"/>
        <v>0</v>
      </c>
      <c r="U341" s="448">
        <f t="shared" si="45"/>
        <v>0</v>
      </c>
      <c r="V341" s="449">
        <f>IF($D$8="Space By Space",$F341*$E341,IF($D341="Atrium &gt;40 ft in height",($F341*$E341)+0.04,IF($B341&lt;&gt;0,$E$8*'Project Information'!$L$9,0)))</f>
        <v>0</v>
      </c>
      <c r="W341" s="453">
        <f t="shared" si="53"/>
        <v>0</v>
      </c>
      <c r="X341" s="453">
        <f>IF(OR(C341="Refrig",AND($R$1="RWH",C341="Refrig"),AND($R$1="RWH",C341="Yes")),$W341*(1+#REF!),IF($C341="Yes",$W341*(1+$P$5),W341))</f>
        <v>0</v>
      </c>
      <c r="Y341" s="452">
        <f>IF(OR(C341="Refrig",AND($R$1="RWH",C341="Refrig"),AND($R$1="RWH",C341="Yes")),$V341*(1+#REF!),IF($C341="Yes",$V341*(1+$P$6),V341*(1+0)))</f>
        <v>0</v>
      </c>
      <c r="Z341" s="452">
        <f>IF(OR(C341="Refrig",AND($R$1="RWH",C341="Refrig"),AND($R$1="RWH",C341="Yes")),$W341*#REF!,IF(C341="Yes",$W341*$P$7,W341*0))</f>
        <v>0</v>
      </c>
    </row>
    <row r="342" spans="1:26" ht="63" customHeight="1" thickBot="1">
      <c r="A342" s="242">
        <v>333</v>
      </c>
      <c r="B342" s="243"/>
      <c r="C342" s="247"/>
      <c r="D342" s="279"/>
      <c r="E342" s="250">
        <f t="shared" si="46"/>
        <v>0</v>
      </c>
      <c r="F342" s="278">
        <f t="array" ref="F342">IFERROR(INDEX(CodeLPD,MATCH($D$8&amp;$D342,CodeMethod&amp;SpaceType,0), MATCH('Project Information'!$F$15,Table1[[#Headers],[2020 ECCCNYS (der. IECC 2018)]:[IECC 2015]],0)),0)</f>
        <v>0</v>
      </c>
      <c r="G342" s="328">
        <f>IF(AND('Project Information'!$C$15="Space By Space",'Interior Space'!$B342&gt;0),VLOOKUP('Interior Space'!$D342,Code!$B$34:$E$130,4,TRUE),IF(AND('Project Information'!$C$15="Whole Building",'Project Information'!$L$11=0),'Project Information'!$O$11,IF(AND('Project Information'!$C$15="Whole Building",'Project Information'!$L$11&lt;&gt;'Project Information'!$O$11),'Project Information'!$L$11,0)))</f>
        <v>0</v>
      </c>
      <c r="H342" s="248"/>
      <c r="I342" s="218">
        <f>IFERROR(VLOOKUP(H342,'LED Products List'!$B$8:$G$57,2,FALSE),0)</f>
        <v>0</v>
      </c>
      <c r="J342" s="218">
        <f>IFERROR(VLOOKUP(H342,'LED Products List'!$B$8:$G$57,3,FALSE),0)</f>
        <v>0</v>
      </c>
      <c r="K342" s="218">
        <f>IFERROR(VLOOKUP(H342,'LED Products List'!$B$8:$G$57,4,FALSE),0)</f>
        <v>0</v>
      </c>
      <c r="L342" s="248"/>
      <c r="M342" s="249"/>
      <c r="N342" s="250">
        <f t="shared" si="47"/>
        <v>0</v>
      </c>
      <c r="O342" s="251">
        <f t="shared" si="48"/>
        <v>0</v>
      </c>
      <c r="P342" s="179">
        <f t="shared" si="49"/>
        <v>0</v>
      </c>
      <c r="Q342" s="179">
        <f t="shared" si="50"/>
        <v>0</v>
      </c>
      <c r="R342" s="179">
        <f t="shared" si="51"/>
        <v>0</v>
      </c>
      <c r="S342" s="331"/>
      <c r="T342" s="480">
        <f t="shared" si="52"/>
        <v>0</v>
      </c>
      <c r="U342" s="448">
        <f t="shared" si="45"/>
        <v>0</v>
      </c>
      <c r="V342" s="449">
        <f>IF($D$8="Space By Space",$F342*$E342,IF($D342="Atrium &gt;40 ft in height",($F342*$E342)+0.04,IF($B342&lt;&gt;0,$E$8*'Project Information'!$L$9,0)))</f>
        <v>0</v>
      </c>
      <c r="W342" s="453">
        <f t="shared" si="53"/>
        <v>0</v>
      </c>
      <c r="X342" s="453">
        <f>IF(OR(C342="Refrig",AND($R$1="RWH",C342="Refrig"),AND($R$1="RWH",C342="Yes")),$W342*(1+#REF!),IF($C342="Yes",$W342*(1+$P$5),W342))</f>
        <v>0</v>
      </c>
      <c r="Y342" s="452">
        <f>IF(OR(C342="Refrig",AND($R$1="RWH",C342="Refrig"),AND($R$1="RWH",C342="Yes")),$V342*(1+#REF!),IF($C342="Yes",$V342*(1+$P$6),V342*(1+0)))</f>
        <v>0</v>
      </c>
      <c r="Z342" s="452">
        <f>IF(OR(C342="Refrig",AND($R$1="RWH",C342="Refrig"),AND($R$1="RWH",C342="Yes")),$W342*#REF!,IF(C342="Yes",$W342*$P$7,W342*0))</f>
        <v>0</v>
      </c>
    </row>
    <row r="343" spans="1:26" ht="63" customHeight="1" thickBot="1">
      <c r="A343" s="242">
        <v>334</v>
      </c>
      <c r="B343" s="243"/>
      <c r="C343" s="247"/>
      <c r="D343" s="279"/>
      <c r="E343" s="250">
        <f t="shared" si="46"/>
        <v>0</v>
      </c>
      <c r="F343" s="278">
        <f t="array" ref="F343">IFERROR(INDEX(CodeLPD,MATCH($D$8&amp;$D343,CodeMethod&amp;SpaceType,0), MATCH('Project Information'!$F$15,Table1[[#Headers],[2020 ECCCNYS (der. IECC 2018)]:[IECC 2015]],0)),0)</f>
        <v>0</v>
      </c>
      <c r="G343" s="328">
        <f>IF(AND('Project Information'!$C$15="Space By Space",'Interior Space'!$B343&gt;0),VLOOKUP('Interior Space'!$D343,Code!$B$34:$E$130,4,TRUE),IF(AND('Project Information'!$C$15="Whole Building",'Project Information'!$L$11=0),'Project Information'!$O$11,IF(AND('Project Information'!$C$15="Whole Building",'Project Information'!$L$11&lt;&gt;'Project Information'!$O$11),'Project Information'!$L$11,0)))</f>
        <v>0</v>
      </c>
      <c r="H343" s="248"/>
      <c r="I343" s="218">
        <f>IFERROR(VLOOKUP(H343,'LED Products List'!$B$8:$G$57,2,FALSE),0)</f>
        <v>0</v>
      </c>
      <c r="J343" s="218">
        <f>IFERROR(VLOOKUP(H343,'LED Products List'!$B$8:$G$57,3,FALSE),0)</f>
        <v>0</v>
      </c>
      <c r="K343" s="218">
        <f>IFERROR(VLOOKUP(H343,'LED Products List'!$B$8:$G$57,4,FALSE),0)</f>
        <v>0</v>
      </c>
      <c r="L343" s="248"/>
      <c r="M343" s="249"/>
      <c r="N343" s="250">
        <f t="shared" si="47"/>
        <v>0</v>
      </c>
      <c r="O343" s="251">
        <f t="shared" si="48"/>
        <v>0</v>
      </c>
      <c r="P343" s="179">
        <f t="shared" si="49"/>
        <v>0</v>
      </c>
      <c r="Q343" s="179">
        <f t="shared" si="50"/>
        <v>0</v>
      </c>
      <c r="R343" s="179">
        <f t="shared" si="51"/>
        <v>0</v>
      </c>
      <c r="S343" s="331"/>
      <c r="T343" s="480">
        <f t="shared" si="52"/>
        <v>0</v>
      </c>
      <c r="U343" s="448">
        <f t="shared" si="45"/>
        <v>0</v>
      </c>
      <c r="V343" s="449">
        <f>IF($D$8="Space By Space",$F343*$E343,IF($D343="Atrium &gt;40 ft in height",($F343*$E343)+0.04,IF($B343&lt;&gt;0,$E$8*'Project Information'!$L$9,0)))</f>
        <v>0</v>
      </c>
      <c r="W343" s="453">
        <f t="shared" si="53"/>
        <v>0</v>
      </c>
      <c r="X343" s="453">
        <f>IF(OR(C343="Refrig",AND($R$1="RWH",C343="Refrig"),AND($R$1="RWH",C343="Yes")),$W343*(1+#REF!),IF($C343="Yes",$W343*(1+$P$5),W343))</f>
        <v>0</v>
      </c>
      <c r="Y343" s="452">
        <f>IF(OR(C343="Refrig",AND($R$1="RWH",C343="Refrig"),AND($R$1="RWH",C343="Yes")),$V343*(1+#REF!),IF($C343="Yes",$V343*(1+$P$6),V343*(1+0)))</f>
        <v>0</v>
      </c>
      <c r="Z343" s="452">
        <f>IF(OR(C343="Refrig",AND($R$1="RWH",C343="Refrig"),AND($R$1="RWH",C343="Yes")),$W343*#REF!,IF(C343="Yes",$W343*$P$7,W343*0))</f>
        <v>0</v>
      </c>
    </row>
    <row r="344" spans="1:26" ht="63" customHeight="1" thickBot="1">
      <c r="A344" s="242">
        <v>335</v>
      </c>
      <c r="B344" s="243"/>
      <c r="C344" s="247"/>
      <c r="D344" s="279"/>
      <c r="E344" s="250">
        <f t="shared" si="46"/>
        <v>0</v>
      </c>
      <c r="F344" s="278">
        <f t="array" ref="F344">IFERROR(INDEX(CodeLPD,MATCH($D$8&amp;$D344,CodeMethod&amp;SpaceType,0), MATCH('Project Information'!$F$15,Table1[[#Headers],[2020 ECCCNYS (der. IECC 2018)]:[IECC 2015]],0)),0)</f>
        <v>0</v>
      </c>
      <c r="G344" s="328">
        <f>IF(AND('Project Information'!$C$15="Space By Space",'Interior Space'!$B344&gt;0),VLOOKUP('Interior Space'!$D344,Code!$B$34:$E$130,4,TRUE),IF(AND('Project Information'!$C$15="Whole Building",'Project Information'!$L$11=0),'Project Information'!$O$11,IF(AND('Project Information'!$C$15="Whole Building",'Project Information'!$L$11&lt;&gt;'Project Information'!$O$11),'Project Information'!$L$11,0)))</f>
        <v>0</v>
      </c>
      <c r="H344" s="248"/>
      <c r="I344" s="218">
        <f>IFERROR(VLOOKUP(H344,'LED Products List'!$B$8:$G$57,2,FALSE),0)</f>
        <v>0</v>
      </c>
      <c r="J344" s="218">
        <f>IFERROR(VLOOKUP(H344,'LED Products List'!$B$8:$G$57,3,FALSE),0)</f>
        <v>0</v>
      </c>
      <c r="K344" s="218">
        <f>IFERROR(VLOOKUP(H344,'LED Products List'!$B$8:$G$57,4,FALSE),0)</f>
        <v>0</v>
      </c>
      <c r="L344" s="248"/>
      <c r="M344" s="249"/>
      <c r="N344" s="250">
        <f t="shared" si="47"/>
        <v>0</v>
      </c>
      <c r="O344" s="251">
        <f t="shared" si="48"/>
        <v>0</v>
      </c>
      <c r="P344" s="179">
        <f t="shared" si="49"/>
        <v>0</v>
      </c>
      <c r="Q344" s="179">
        <f t="shared" si="50"/>
        <v>0</v>
      </c>
      <c r="R344" s="179">
        <f t="shared" si="51"/>
        <v>0</v>
      </c>
      <c r="S344" s="331"/>
      <c r="T344" s="480">
        <f t="shared" si="52"/>
        <v>0</v>
      </c>
      <c r="U344" s="448">
        <f t="shared" si="45"/>
        <v>0</v>
      </c>
      <c r="V344" s="449">
        <f>IF($D$8="Space By Space",$F344*$E344,IF($D344="Atrium &gt;40 ft in height",($F344*$E344)+0.04,IF($B344&lt;&gt;0,$E$8*'Project Information'!$L$9,0)))</f>
        <v>0</v>
      </c>
      <c r="W344" s="453">
        <f t="shared" si="53"/>
        <v>0</v>
      </c>
      <c r="X344" s="453">
        <f>IF(OR(C344="Refrig",AND($R$1="RWH",C344="Refrig"),AND($R$1="RWH",C344="Yes")),$W344*(1+#REF!),IF($C344="Yes",$W344*(1+$P$5),W344))</f>
        <v>0</v>
      </c>
      <c r="Y344" s="452">
        <f>IF(OR(C344="Refrig",AND($R$1="RWH",C344="Refrig"),AND($R$1="RWH",C344="Yes")),$V344*(1+#REF!),IF($C344="Yes",$V344*(1+$P$6),V344*(1+0)))</f>
        <v>0</v>
      </c>
      <c r="Z344" s="452">
        <f>IF(OR(C344="Refrig",AND($R$1="RWH",C344="Refrig"),AND($R$1="RWH",C344="Yes")),$W344*#REF!,IF(C344="Yes",$W344*$P$7,W344*0))</f>
        <v>0</v>
      </c>
    </row>
    <row r="345" spans="1:26" ht="63" customHeight="1" thickBot="1">
      <c r="A345" s="242">
        <v>336</v>
      </c>
      <c r="B345" s="243"/>
      <c r="C345" s="247"/>
      <c r="D345" s="279"/>
      <c r="E345" s="250">
        <f t="shared" si="46"/>
        <v>0</v>
      </c>
      <c r="F345" s="278">
        <f t="array" ref="F345">IFERROR(INDEX(CodeLPD,MATCH($D$8&amp;$D345,CodeMethod&amp;SpaceType,0), MATCH('Project Information'!$F$15,Table1[[#Headers],[2020 ECCCNYS (der. IECC 2018)]:[IECC 2015]],0)),0)</f>
        <v>0</v>
      </c>
      <c r="G345" s="328">
        <f>IF(AND('Project Information'!$C$15="Space By Space",'Interior Space'!$B345&gt;0),VLOOKUP('Interior Space'!$D345,Code!$B$34:$E$130,4,TRUE),IF(AND('Project Information'!$C$15="Whole Building",'Project Information'!$L$11=0),'Project Information'!$O$11,IF(AND('Project Information'!$C$15="Whole Building",'Project Information'!$L$11&lt;&gt;'Project Information'!$O$11),'Project Information'!$L$11,0)))</f>
        <v>0</v>
      </c>
      <c r="H345" s="248"/>
      <c r="I345" s="218">
        <f>IFERROR(VLOOKUP(H345,'LED Products List'!$B$8:$G$57,2,FALSE),0)</f>
        <v>0</v>
      </c>
      <c r="J345" s="218">
        <f>IFERROR(VLOOKUP(H345,'LED Products List'!$B$8:$G$57,3,FALSE),0)</f>
        <v>0</v>
      </c>
      <c r="K345" s="218">
        <f>IFERROR(VLOOKUP(H345,'LED Products List'!$B$8:$G$57,4,FALSE),0)</f>
        <v>0</v>
      </c>
      <c r="L345" s="248"/>
      <c r="M345" s="249"/>
      <c r="N345" s="250">
        <f t="shared" si="47"/>
        <v>0</v>
      </c>
      <c r="O345" s="251">
        <f t="shared" si="48"/>
        <v>0</v>
      </c>
      <c r="P345" s="179">
        <f t="shared" si="49"/>
        <v>0</v>
      </c>
      <c r="Q345" s="179">
        <f t="shared" si="50"/>
        <v>0</v>
      </c>
      <c r="R345" s="179">
        <f t="shared" si="51"/>
        <v>0</v>
      </c>
      <c r="S345" s="331"/>
      <c r="T345" s="480">
        <f t="shared" si="52"/>
        <v>0</v>
      </c>
      <c r="U345" s="448">
        <f t="shared" si="45"/>
        <v>0</v>
      </c>
      <c r="V345" s="449">
        <f>IF($D$8="Space By Space",$F345*$E345,IF($D345="Atrium &gt;40 ft in height",($F345*$E345)+0.04,IF($B345&lt;&gt;0,$E$8*'Project Information'!$L$9,0)))</f>
        <v>0</v>
      </c>
      <c r="W345" s="453">
        <f t="shared" si="53"/>
        <v>0</v>
      </c>
      <c r="X345" s="453">
        <f>IF(OR(C345="Refrig",AND($R$1="RWH",C345="Refrig"),AND($R$1="RWH",C345="Yes")),$W345*(1+#REF!),IF($C345="Yes",$W345*(1+$P$5),W345))</f>
        <v>0</v>
      </c>
      <c r="Y345" s="452">
        <f>IF(OR(C345="Refrig",AND($R$1="RWH",C345="Refrig"),AND($R$1="RWH",C345="Yes")),$V345*(1+#REF!),IF($C345="Yes",$V345*(1+$P$6),V345*(1+0)))</f>
        <v>0</v>
      </c>
      <c r="Z345" s="452">
        <f>IF(OR(C345="Refrig",AND($R$1="RWH",C345="Refrig"),AND($R$1="RWH",C345="Yes")),$W345*#REF!,IF(C345="Yes",$W345*$P$7,W345*0))</f>
        <v>0</v>
      </c>
    </row>
    <row r="346" spans="1:26" ht="63" customHeight="1" thickBot="1">
      <c r="A346" s="242">
        <v>337</v>
      </c>
      <c r="B346" s="243"/>
      <c r="C346" s="247"/>
      <c r="D346" s="279"/>
      <c r="E346" s="250">
        <f t="shared" si="46"/>
        <v>0</v>
      </c>
      <c r="F346" s="278">
        <f t="array" ref="F346">IFERROR(INDEX(CodeLPD,MATCH($D$8&amp;$D346,CodeMethod&amp;SpaceType,0), MATCH('Project Information'!$F$15,Table1[[#Headers],[2020 ECCCNYS (der. IECC 2018)]:[IECC 2015]],0)),0)</f>
        <v>0</v>
      </c>
      <c r="G346" s="328">
        <f>IF(AND('Project Information'!$C$15="Space By Space",'Interior Space'!$B346&gt;0),VLOOKUP('Interior Space'!$D346,Code!$B$34:$E$130,4,TRUE),IF(AND('Project Information'!$C$15="Whole Building",'Project Information'!$L$11=0),'Project Information'!$O$11,IF(AND('Project Information'!$C$15="Whole Building",'Project Information'!$L$11&lt;&gt;'Project Information'!$O$11),'Project Information'!$L$11,0)))</f>
        <v>0</v>
      </c>
      <c r="H346" s="248"/>
      <c r="I346" s="218">
        <f>IFERROR(VLOOKUP(H346,'LED Products List'!$B$8:$G$57,2,FALSE),0)</f>
        <v>0</v>
      </c>
      <c r="J346" s="218">
        <f>IFERROR(VLOOKUP(H346,'LED Products List'!$B$8:$G$57,3,FALSE),0)</f>
        <v>0</v>
      </c>
      <c r="K346" s="218">
        <f>IFERROR(VLOOKUP(H346,'LED Products List'!$B$8:$G$57,4,FALSE),0)</f>
        <v>0</v>
      </c>
      <c r="L346" s="248"/>
      <c r="M346" s="249"/>
      <c r="N346" s="250">
        <f t="shared" si="47"/>
        <v>0</v>
      </c>
      <c r="O346" s="251">
        <f t="shared" si="48"/>
        <v>0</v>
      </c>
      <c r="P346" s="179">
        <f t="shared" si="49"/>
        <v>0</v>
      </c>
      <c r="Q346" s="179">
        <f t="shared" si="50"/>
        <v>0</v>
      </c>
      <c r="R346" s="179">
        <f t="shared" si="51"/>
        <v>0</v>
      </c>
      <c r="S346" s="331"/>
      <c r="T346" s="480">
        <f t="shared" si="52"/>
        <v>0</v>
      </c>
      <c r="U346" s="448">
        <f t="shared" si="45"/>
        <v>0</v>
      </c>
      <c r="V346" s="449">
        <f>IF($D$8="Space By Space",$F346*$E346,IF($D346="Atrium &gt;40 ft in height",($F346*$E346)+0.04,IF($B346&lt;&gt;0,$E$8*'Project Information'!$L$9,0)))</f>
        <v>0</v>
      </c>
      <c r="W346" s="453">
        <f t="shared" si="53"/>
        <v>0</v>
      </c>
      <c r="X346" s="453">
        <f>IF(OR(C346="Refrig",AND($R$1="RWH",C346="Refrig"),AND($R$1="RWH",C346="Yes")),$W346*(1+#REF!),IF($C346="Yes",$W346*(1+$P$5),W346))</f>
        <v>0</v>
      </c>
      <c r="Y346" s="452">
        <f>IF(OR(C346="Refrig",AND($R$1="RWH",C346="Refrig"),AND($R$1="RWH",C346="Yes")),$V346*(1+#REF!),IF($C346="Yes",$V346*(1+$P$6),V346*(1+0)))</f>
        <v>0</v>
      </c>
      <c r="Z346" s="452">
        <f>IF(OR(C346="Refrig",AND($R$1="RWH",C346="Refrig"),AND($R$1="RWH",C346="Yes")),$W346*#REF!,IF(C346="Yes",$W346*$P$7,W346*0))</f>
        <v>0</v>
      </c>
    </row>
    <row r="347" spans="1:26" ht="63" customHeight="1" thickBot="1">
      <c r="A347" s="242">
        <v>338</v>
      </c>
      <c r="B347" s="243"/>
      <c r="C347" s="247"/>
      <c r="D347" s="279"/>
      <c r="E347" s="250">
        <f t="shared" si="46"/>
        <v>0</v>
      </c>
      <c r="F347" s="278">
        <f t="array" ref="F347">IFERROR(INDEX(CodeLPD,MATCH($D$8&amp;$D347,CodeMethod&amp;SpaceType,0), MATCH('Project Information'!$F$15,Table1[[#Headers],[2020 ECCCNYS (der. IECC 2018)]:[IECC 2015]],0)),0)</f>
        <v>0</v>
      </c>
      <c r="G347" s="328">
        <f>IF(AND('Project Information'!$C$15="Space By Space",'Interior Space'!$B347&gt;0),VLOOKUP('Interior Space'!$D347,Code!$B$34:$E$130,4,TRUE),IF(AND('Project Information'!$C$15="Whole Building",'Project Information'!$L$11=0),'Project Information'!$O$11,IF(AND('Project Information'!$C$15="Whole Building",'Project Information'!$L$11&lt;&gt;'Project Information'!$O$11),'Project Information'!$L$11,0)))</f>
        <v>0</v>
      </c>
      <c r="H347" s="248"/>
      <c r="I347" s="218">
        <f>IFERROR(VLOOKUP(H347,'LED Products List'!$B$8:$G$57,2,FALSE),0)</f>
        <v>0</v>
      </c>
      <c r="J347" s="218">
        <f>IFERROR(VLOOKUP(H347,'LED Products List'!$B$8:$G$57,3,FALSE),0)</f>
        <v>0</v>
      </c>
      <c r="K347" s="218">
        <f>IFERROR(VLOOKUP(H347,'LED Products List'!$B$8:$G$57,4,FALSE),0)</f>
        <v>0</v>
      </c>
      <c r="L347" s="248"/>
      <c r="M347" s="249"/>
      <c r="N347" s="250">
        <f t="shared" si="47"/>
        <v>0</v>
      </c>
      <c r="O347" s="251">
        <f t="shared" si="48"/>
        <v>0</v>
      </c>
      <c r="P347" s="179">
        <f t="shared" si="49"/>
        <v>0</v>
      </c>
      <c r="Q347" s="179">
        <f t="shared" si="50"/>
        <v>0</v>
      </c>
      <c r="R347" s="179">
        <f t="shared" si="51"/>
        <v>0</v>
      </c>
      <c r="S347" s="331"/>
      <c r="T347" s="480">
        <f t="shared" si="52"/>
        <v>0</v>
      </c>
      <c r="U347" s="448">
        <f t="shared" si="45"/>
        <v>0</v>
      </c>
      <c r="V347" s="449">
        <f>IF($D$8="Space By Space",$F347*$E347,IF($D347="Atrium &gt;40 ft in height",($F347*$E347)+0.04,IF($B347&lt;&gt;0,$E$8*'Project Information'!$L$9,0)))</f>
        <v>0</v>
      </c>
      <c r="W347" s="453">
        <f t="shared" si="53"/>
        <v>0</v>
      </c>
      <c r="X347" s="453">
        <f>IF(OR(C347="Refrig",AND($R$1="RWH",C347="Refrig"),AND($R$1="RWH",C347="Yes")),$W347*(1+#REF!),IF($C347="Yes",$W347*(1+$P$5),W347))</f>
        <v>0</v>
      </c>
      <c r="Y347" s="452">
        <f>IF(OR(C347="Refrig",AND($R$1="RWH",C347="Refrig"),AND($R$1="RWH",C347="Yes")),$V347*(1+#REF!),IF($C347="Yes",$V347*(1+$P$6),V347*(1+0)))</f>
        <v>0</v>
      </c>
      <c r="Z347" s="452">
        <f>IF(OR(C347="Refrig",AND($R$1="RWH",C347="Refrig"),AND($R$1="RWH",C347="Yes")),$W347*#REF!,IF(C347="Yes",$W347*$P$7,W347*0))</f>
        <v>0</v>
      </c>
    </row>
    <row r="348" spans="1:26" ht="63" customHeight="1" thickBot="1">
      <c r="A348" s="242">
        <v>339</v>
      </c>
      <c r="B348" s="243"/>
      <c r="C348" s="247"/>
      <c r="D348" s="279"/>
      <c r="E348" s="250">
        <f t="shared" si="46"/>
        <v>0</v>
      </c>
      <c r="F348" s="278">
        <f t="array" ref="F348">IFERROR(INDEX(CodeLPD,MATCH($D$8&amp;$D348,CodeMethod&amp;SpaceType,0), MATCH('Project Information'!$F$15,Table1[[#Headers],[2020 ECCCNYS (der. IECC 2018)]:[IECC 2015]],0)),0)</f>
        <v>0</v>
      </c>
      <c r="G348" s="328">
        <f>IF(AND('Project Information'!$C$15="Space By Space",'Interior Space'!$B348&gt;0),VLOOKUP('Interior Space'!$D348,Code!$B$34:$E$130,4,TRUE),IF(AND('Project Information'!$C$15="Whole Building",'Project Information'!$L$11=0),'Project Information'!$O$11,IF(AND('Project Information'!$C$15="Whole Building",'Project Information'!$L$11&lt;&gt;'Project Information'!$O$11),'Project Information'!$L$11,0)))</f>
        <v>0</v>
      </c>
      <c r="H348" s="248"/>
      <c r="I348" s="218">
        <f>IFERROR(VLOOKUP(H348,'LED Products List'!$B$8:$G$57,2,FALSE),0)</f>
        <v>0</v>
      </c>
      <c r="J348" s="218">
        <f>IFERROR(VLOOKUP(H348,'LED Products List'!$B$8:$G$57,3,FALSE),0)</f>
        <v>0</v>
      </c>
      <c r="K348" s="218">
        <f>IFERROR(VLOOKUP(H348,'LED Products List'!$B$8:$G$57,4,FALSE),0)</f>
        <v>0</v>
      </c>
      <c r="L348" s="248"/>
      <c r="M348" s="249"/>
      <c r="N348" s="250">
        <f t="shared" si="47"/>
        <v>0</v>
      </c>
      <c r="O348" s="251">
        <f t="shared" si="48"/>
        <v>0</v>
      </c>
      <c r="P348" s="179">
        <f t="shared" si="49"/>
        <v>0</v>
      </c>
      <c r="Q348" s="179">
        <f t="shared" si="50"/>
        <v>0</v>
      </c>
      <c r="R348" s="179">
        <f t="shared" si="51"/>
        <v>0</v>
      </c>
      <c r="S348" s="331"/>
      <c r="T348" s="480">
        <f t="shared" si="52"/>
        <v>0</v>
      </c>
      <c r="U348" s="448">
        <f t="shared" si="45"/>
        <v>0</v>
      </c>
      <c r="V348" s="449">
        <f>IF($D$8="Space By Space",$F348*$E348,IF($D348="Atrium &gt;40 ft in height",($F348*$E348)+0.04,IF($B348&lt;&gt;0,$E$8*'Project Information'!$L$9,0)))</f>
        <v>0</v>
      </c>
      <c r="W348" s="453">
        <f t="shared" si="53"/>
        <v>0</v>
      </c>
      <c r="X348" s="453">
        <f>IF(OR(C348="Refrig",AND($R$1="RWH",C348="Refrig"),AND($R$1="RWH",C348="Yes")),$W348*(1+#REF!),IF($C348="Yes",$W348*(1+$P$5),W348))</f>
        <v>0</v>
      </c>
      <c r="Y348" s="452">
        <f>IF(OR(C348="Refrig",AND($R$1="RWH",C348="Refrig"),AND($R$1="RWH",C348="Yes")),$V348*(1+#REF!),IF($C348="Yes",$V348*(1+$P$6),V348*(1+0)))</f>
        <v>0</v>
      </c>
      <c r="Z348" s="452">
        <f>IF(OR(C348="Refrig",AND($R$1="RWH",C348="Refrig"),AND($R$1="RWH",C348="Yes")),$W348*#REF!,IF(C348="Yes",$W348*$P$7,W348*0))</f>
        <v>0</v>
      </c>
    </row>
    <row r="349" spans="1:26" ht="63" customHeight="1" thickBot="1">
      <c r="A349" s="242">
        <v>340</v>
      </c>
      <c r="B349" s="243"/>
      <c r="C349" s="247"/>
      <c r="D349" s="279"/>
      <c r="E349" s="250">
        <f t="shared" si="46"/>
        <v>0</v>
      </c>
      <c r="F349" s="278">
        <f t="array" ref="F349">IFERROR(INDEX(CodeLPD,MATCH($D$8&amp;$D349,CodeMethod&amp;SpaceType,0), MATCH('Project Information'!$F$15,Table1[[#Headers],[2020 ECCCNYS (der. IECC 2018)]:[IECC 2015]],0)),0)</f>
        <v>0</v>
      </c>
      <c r="G349" s="328">
        <f>IF(AND('Project Information'!$C$15="Space By Space",'Interior Space'!$B349&gt;0),VLOOKUP('Interior Space'!$D349,Code!$B$34:$E$130,4,TRUE),IF(AND('Project Information'!$C$15="Whole Building",'Project Information'!$L$11=0),'Project Information'!$O$11,IF(AND('Project Information'!$C$15="Whole Building",'Project Information'!$L$11&lt;&gt;'Project Information'!$O$11),'Project Information'!$L$11,0)))</f>
        <v>0</v>
      </c>
      <c r="H349" s="248"/>
      <c r="I349" s="218">
        <f>IFERROR(VLOOKUP(H349,'LED Products List'!$B$8:$G$57,2,FALSE),0)</f>
        <v>0</v>
      </c>
      <c r="J349" s="218">
        <f>IFERROR(VLOOKUP(H349,'LED Products List'!$B$8:$G$57,3,FALSE),0)</f>
        <v>0</v>
      </c>
      <c r="K349" s="218">
        <f>IFERROR(VLOOKUP(H349,'LED Products List'!$B$8:$G$57,4,FALSE),0)</f>
        <v>0</v>
      </c>
      <c r="L349" s="248"/>
      <c r="M349" s="249"/>
      <c r="N349" s="250">
        <f t="shared" si="47"/>
        <v>0</v>
      </c>
      <c r="O349" s="251">
        <f t="shared" si="48"/>
        <v>0</v>
      </c>
      <c r="P349" s="179">
        <f t="shared" si="49"/>
        <v>0</v>
      </c>
      <c r="Q349" s="179">
        <f t="shared" si="50"/>
        <v>0</v>
      </c>
      <c r="R349" s="179">
        <f t="shared" si="51"/>
        <v>0</v>
      </c>
      <c r="S349" s="331"/>
      <c r="T349" s="480">
        <f t="shared" si="52"/>
        <v>0</v>
      </c>
      <c r="U349" s="448">
        <f t="shared" si="45"/>
        <v>0</v>
      </c>
      <c r="V349" s="449">
        <f>IF($D$8="Space By Space",$F349*$E349,IF($D349="Atrium &gt;40 ft in height",($F349*$E349)+0.04,IF($B349&lt;&gt;0,$E$8*'Project Information'!$L$9,0)))</f>
        <v>0</v>
      </c>
      <c r="W349" s="453">
        <f t="shared" si="53"/>
        <v>0</v>
      </c>
      <c r="X349" s="453">
        <f>IF(OR(C349="Refrig",AND($R$1="RWH",C349="Refrig"),AND($R$1="RWH",C349="Yes")),$W349*(1+#REF!),IF($C349="Yes",$W349*(1+$P$5),W349))</f>
        <v>0</v>
      </c>
      <c r="Y349" s="452">
        <f>IF(OR(C349="Refrig",AND($R$1="RWH",C349="Refrig"),AND($R$1="RWH",C349="Yes")),$V349*(1+#REF!),IF($C349="Yes",$V349*(1+$P$6),V349*(1+0)))</f>
        <v>0</v>
      </c>
      <c r="Z349" s="452">
        <f>IF(OR(C349="Refrig",AND($R$1="RWH",C349="Refrig"),AND($R$1="RWH",C349="Yes")),$W349*#REF!,IF(C349="Yes",$W349*$P$7,W349*0))</f>
        <v>0</v>
      </c>
    </row>
    <row r="350" spans="1:26" ht="63" customHeight="1" thickBot="1">
      <c r="A350" s="242">
        <v>341</v>
      </c>
      <c r="B350" s="243"/>
      <c r="C350" s="247"/>
      <c r="D350" s="279"/>
      <c r="E350" s="250">
        <f t="shared" si="46"/>
        <v>0</v>
      </c>
      <c r="F350" s="278">
        <f t="array" ref="F350">IFERROR(INDEX(CodeLPD,MATCH($D$8&amp;$D350,CodeMethod&amp;SpaceType,0), MATCH('Project Information'!$F$15,Table1[[#Headers],[2020 ECCCNYS (der. IECC 2018)]:[IECC 2015]],0)),0)</f>
        <v>0</v>
      </c>
      <c r="G350" s="328">
        <f>IF(AND('Project Information'!$C$15="Space By Space",'Interior Space'!$B350&gt;0),VLOOKUP('Interior Space'!$D350,Code!$B$34:$E$130,4,TRUE),IF(AND('Project Information'!$C$15="Whole Building",'Project Information'!$L$11=0),'Project Information'!$O$11,IF(AND('Project Information'!$C$15="Whole Building",'Project Information'!$L$11&lt;&gt;'Project Information'!$O$11),'Project Information'!$L$11,0)))</f>
        <v>0</v>
      </c>
      <c r="H350" s="248"/>
      <c r="I350" s="218">
        <f>IFERROR(VLOOKUP(H350,'LED Products List'!$B$8:$G$57,2,FALSE),0)</f>
        <v>0</v>
      </c>
      <c r="J350" s="218">
        <f>IFERROR(VLOOKUP(H350,'LED Products List'!$B$8:$G$57,3,FALSE),0)</f>
        <v>0</v>
      </c>
      <c r="K350" s="218">
        <f>IFERROR(VLOOKUP(H350,'LED Products List'!$B$8:$G$57,4,FALSE),0)</f>
        <v>0</v>
      </c>
      <c r="L350" s="248"/>
      <c r="M350" s="249"/>
      <c r="N350" s="250">
        <f t="shared" si="47"/>
        <v>0</v>
      </c>
      <c r="O350" s="251">
        <f t="shared" si="48"/>
        <v>0</v>
      </c>
      <c r="P350" s="179">
        <f t="shared" si="49"/>
        <v>0</v>
      </c>
      <c r="Q350" s="179">
        <f t="shared" si="50"/>
        <v>0</v>
      </c>
      <c r="R350" s="179">
        <f t="shared" si="51"/>
        <v>0</v>
      </c>
      <c r="S350" s="331"/>
      <c r="T350" s="480">
        <f t="shared" si="52"/>
        <v>0</v>
      </c>
      <c r="U350" s="448">
        <f t="shared" si="45"/>
        <v>0</v>
      </c>
      <c r="V350" s="449">
        <f>IF($D$8="Space By Space",$F350*$E350,IF($D350="Atrium &gt;40 ft in height",($F350*$E350)+0.04,IF($B350&lt;&gt;0,$E$8*'Project Information'!$L$9,0)))</f>
        <v>0</v>
      </c>
      <c r="W350" s="453">
        <f t="shared" si="53"/>
        <v>0</v>
      </c>
      <c r="X350" s="453">
        <f>IF(OR(C350="Refrig",AND($R$1="RWH",C350="Refrig"),AND($R$1="RWH",C350="Yes")),$W350*(1+#REF!),IF($C350="Yes",$W350*(1+$P$5),W350))</f>
        <v>0</v>
      </c>
      <c r="Y350" s="452">
        <f>IF(OR(C350="Refrig",AND($R$1="RWH",C350="Refrig"),AND($R$1="RWH",C350="Yes")),$V350*(1+#REF!),IF($C350="Yes",$V350*(1+$P$6),V350*(1+0)))</f>
        <v>0</v>
      </c>
      <c r="Z350" s="452">
        <f>IF(OR(C350="Refrig",AND($R$1="RWH",C350="Refrig"),AND($R$1="RWH",C350="Yes")),$W350*#REF!,IF(C350="Yes",$W350*$P$7,W350*0))</f>
        <v>0</v>
      </c>
    </row>
    <row r="351" spans="1:26" ht="63" customHeight="1" thickBot="1">
      <c r="A351" s="242">
        <v>342</v>
      </c>
      <c r="B351" s="243"/>
      <c r="C351" s="247"/>
      <c r="D351" s="279"/>
      <c r="E351" s="250">
        <f t="shared" si="46"/>
        <v>0</v>
      </c>
      <c r="F351" s="278">
        <f t="array" ref="F351">IFERROR(INDEX(CodeLPD,MATCH($D$8&amp;$D351,CodeMethod&amp;SpaceType,0), MATCH('Project Information'!$F$15,Table1[[#Headers],[2020 ECCCNYS (der. IECC 2018)]:[IECC 2015]],0)),0)</f>
        <v>0</v>
      </c>
      <c r="G351" s="328">
        <f>IF(AND('Project Information'!$C$15="Space By Space",'Interior Space'!$B351&gt;0),VLOOKUP('Interior Space'!$D351,Code!$B$34:$E$130,4,TRUE),IF(AND('Project Information'!$C$15="Whole Building",'Project Information'!$L$11=0),'Project Information'!$O$11,IF(AND('Project Information'!$C$15="Whole Building",'Project Information'!$L$11&lt;&gt;'Project Information'!$O$11),'Project Information'!$L$11,0)))</f>
        <v>0</v>
      </c>
      <c r="H351" s="248"/>
      <c r="I351" s="218">
        <f>IFERROR(VLOOKUP(H351,'LED Products List'!$B$8:$G$57,2,FALSE),0)</f>
        <v>0</v>
      </c>
      <c r="J351" s="218">
        <f>IFERROR(VLOOKUP(H351,'LED Products List'!$B$8:$G$57,3,FALSE),0)</f>
        <v>0</v>
      </c>
      <c r="K351" s="218">
        <f>IFERROR(VLOOKUP(H351,'LED Products List'!$B$8:$G$57,4,FALSE),0)</f>
        <v>0</v>
      </c>
      <c r="L351" s="248"/>
      <c r="M351" s="249"/>
      <c r="N351" s="250">
        <f t="shared" si="47"/>
        <v>0</v>
      </c>
      <c r="O351" s="251">
        <f t="shared" si="48"/>
        <v>0</v>
      </c>
      <c r="P351" s="179">
        <f t="shared" si="49"/>
        <v>0</v>
      </c>
      <c r="Q351" s="179">
        <f t="shared" si="50"/>
        <v>0</v>
      </c>
      <c r="R351" s="179">
        <f t="shared" si="51"/>
        <v>0</v>
      </c>
      <c r="S351" s="331"/>
      <c r="T351" s="480">
        <f t="shared" si="52"/>
        <v>0</v>
      </c>
      <c r="U351" s="448">
        <f t="shared" si="45"/>
        <v>0</v>
      </c>
      <c r="V351" s="449">
        <f>IF($D$8="Space By Space",$F351*$E351,IF($D351="Atrium &gt;40 ft in height",($F351*$E351)+0.04,IF($B351&lt;&gt;0,$E$8*'Project Information'!$L$9,0)))</f>
        <v>0</v>
      </c>
      <c r="W351" s="453">
        <f t="shared" si="53"/>
        <v>0</v>
      </c>
      <c r="X351" s="453">
        <f>IF(OR(C351="Refrig",AND($R$1="RWH",C351="Refrig"),AND($R$1="RWH",C351="Yes")),$W351*(1+#REF!),IF($C351="Yes",$W351*(1+$P$5),W351))</f>
        <v>0</v>
      </c>
      <c r="Y351" s="452">
        <f>IF(OR(C351="Refrig",AND($R$1="RWH",C351="Refrig"),AND($R$1="RWH",C351="Yes")),$V351*(1+#REF!),IF($C351="Yes",$V351*(1+$P$6),V351*(1+0)))</f>
        <v>0</v>
      </c>
      <c r="Z351" s="452">
        <f>IF(OR(C351="Refrig",AND($R$1="RWH",C351="Refrig"),AND($R$1="RWH",C351="Yes")),$W351*#REF!,IF(C351="Yes",$W351*$P$7,W351*0))</f>
        <v>0</v>
      </c>
    </row>
    <row r="352" spans="1:26" ht="63" customHeight="1" thickBot="1">
      <c r="A352" s="242">
        <v>343</v>
      </c>
      <c r="B352" s="243"/>
      <c r="C352" s="247"/>
      <c r="D352" s="279"/>
      <c r="E352" s="250">
        <f t="shared" si="46"/>
        <v>0</v>
      </c>
      <c r="F352" s="278">
        <f t="array" ref="F352">IFERROR(INDEX(CodeLPD,MATCH($D$8&amp;$D352,CodeMethod&amp;SpaceType,0), MATCH('Project Information'!$F$15,Table1[[#Headers],[2020 ECCCNYS (der. IECC 2018)]:[IECC 2015]],0)),0)</f>
        <v>0</v>
      </c>
      <c r="G352" s="328">
        <f>IF(AND('Project Information'!$C$15="Space By Space",'Interior Space'!$B352&gt;0),VLOOKUP('Interior Space'!$D352,Code!$B$34:$E$130,4,TRUE),IF(AND('Project Information'!$C$15="Whole Building",'Project Information'!$L$11=0),'Project Information'!$O$11,IF(AND('Project Information'!$C$15="Whole Building",'Project Information'!$L$11&lt;&gt;'Project Information'!$O$11),'Project Information'!$L$11,0)))</f>
        <v>0</v>
      </c>
      <c r="H352" s="248"/>
      <c r="I352" s="218">
        <f>IFERROR(VLOOKUP(H352,'LED Products List'!$B$8:$G$57,2,FALSE),0)</f>
        <v>0</v>
      </c>
      <c r="J352" s="218">
        <f>IFERROR(VLOOKUP(H352,'LED Products List'!$B$8:$G$57,3,FALSE),0)</f>
        <v>0</v>
      </c>
      <c r="K352" s="218">
        <f>IFERROR(VLOOKUP(H352,'LED Products List'!$B$8:$G$57,4,FALSE),0)</f>
        <v>0</v>
      </c>
      <c r="L352" s="248"/>
      <c r="M352" s="249"/>
      <c r="N352" s="250">
        <f t="shared" si="47"/>
        <v>0</v>
      </c>
      <c r="O352" s="251">
        <f t="shared" si="48"/>
        <v>0</v>
      </c>
      <c r="P352" s="179">
        <f t="shared" si="49"/>
        <v>0</v>
      </c>
      <c r="Q352" s="179">
        <f t="shared" si="50"/>
        <v>0</v>
      </c>
      <c r="R352" s="179">
        <f t="shared" si="51"/>
        <v>0</v>
      </c>
      <c r="S352" s="331"/>
      <c r="T352" s="480">
        <f t="shared" si="52"/>
        <v>0</v>
      </c>
      <c r="U352" s="448">
        <f t="shared" si="45"/>
        <v>0</v>
      </c>
      <c r="V352" s="449">
        <f>IF($D$8="Space By Space",$F352*$E352,IF($D352="Atrium &gt;40 ft in height",($F352*$E352)+0.04,IF($B352&lt;&gt;0,$E$8*'Project Information'!$L$9,0)))</f>
        <v>0</v>
      </c>
      <c r="W352" s="453">
        <f t="shared" si="53"/>
        <v>0</v>
      </c>
      <c r="X352" s="453">
        <f>IF(OR(C352="Refrig",AND($R$1="RWH",C352="Refrig"),AND($R$1="RWH",C352="Yes")),$W352*(1+#REF!),IF($C352="Yes",$W352*(1+$P$5),W352))</f>
        <v>0</v>
      </c>
      <c r="Y352" s="452">
        <f>IF(OR(C352="Refrig",AND($R$1="RWH",C352="Refrig"),AND($R$1="RWH",C352="Yes")),$V352*(1+#REF!),IF($C352="Yes",$V352*(1+$P$6),V352*(1+0)))</f>
        <v>0</v>
      </c>
      <c r="Z352" s="452">
        <f>IF(OR(C352="Refrig",AND($R$1="RWH",C352="Refrig"),AND($R$1="RWH",C352="Yes")),$W352*#REF!,IF(C352="Yes",$W352*$P$7,W352*0))</f>
        <v>0</v>
      </c>
    </row>
    <row r="353" spans="1:26" ht="63" customHeight="1" thickBot="1">
      <c r="A353" s="242">
        <v>344</v>
      </c>
      <c r="B353" s="243"/>
      <c r="C353" s="247"/>
      <c r="D353" s="279"/>
      <c r="E353" s="250">
        <f t="shared" si="46"/>
        <v>0</v>
      </c>
      <c r="F353" s="278">
        <f t="array" ref="F353">IFERROR(INDEX(CodeLPD,MATCH($D$8&amp;$D353,CodeMethod&amp;SpaceType,0), MATCH('Project Information'!$F$15,Table1[[#Headers],[2020 ECCCNYS (der. IECC 2018)]:[IECC 2015]],0)),0)</f>
        <v>0</v>
      </c>
      <c r="G353" s="328">
        <f>IF(AND('Project Information'!$C$15="Space By Space",'Interior Space'!$B353&gt;0),VLOOKUP('Interior Space'!$D353,Code!$B$34:$E$130,4,TRUE),IF(AND('Project Information'!$C$15="Whole Building",'Project Information'!$L$11=0),'Project Information'!$O$11,IF(AND('Project Information'!$C$15="Whole Building",'Project Information'!$L$11&lt;&gt;'Project Information'!$O$11),'Project Information'!$L$11,0)))</f>
        <v>0</v>
      </c>
      <c r="H353" s="248"/>
      <c r="I353" s="218">
        <f>IFERROR(VLOOKUP(H353,'LED Products List'!$B$8:$G$57,2,FALSE),0)</f>
        <v>0</v>
      </c>
      <c r="J353" s="218">
        <f>IFERROR(VLOOKUP(H353,'LED Products List'!$B$8:$G$57,3,FALSE),0)</f>
        <v>0</v>
      </c>
      <c r="K353" s="218">
        <f>IFERROR(VLOOKUP(H353,'LED Products List'!$B$8:$G$57,4,FALSE),0)</f>
        <v>0</v>
      </c>
      <c r="L353" s="248"/>
      <c r="M353" s="249"/>
      <c r="N353" s="250">
        <f t="shared" si="47"/>
        <v>0</v>
      </c>
      <c r="O353" s="251">
        <f t="shared" si="48"/>
        <v>0</v>
      </c>
      <c r="P353" s="179">
        <f t="shared" si="49"/>
        <v>0</v>
      </c>
      <c r="Q353" s="179">
        <f t="shared" si="50"/>
        <v>0</v>
      </c>
      <c r="R353" s="179">
        <f t="shared" si="51"/>
        <v>0</v>
      </c>
      <c r="S353" s="331"/>
      <c r="T353" s="480">
        <f t="shared" si="52"/>
        <v>0</v>
      </c>
      <c r="U353" s="448">
        <f t="shared" si="45"/>
        <v>0</v>
      </c>
      <c r="V353" s="449">
        <f>IF($D$8="Space By Space",$F353*$E353,IF($D353="Atrium &gt;40 ft in height",($F353*$E353)+0.04,IF($B353&lt;&gt;0,$E$8*'Project Information'!$L$9,0)))</f>
        <v>0</v>
      </c>
      <c r="W353" s="453">
        <f t="shared" si="53"/>
        <v>0</v>
      </c>
      <c r="X353" s="453">
        <f>IF(OR(C353="Refrig",AND($R$1="RWH",C353="Refrig"),AND($R$1="RWH",C353="Yes")),$W353*(1+#REF!),IF($C353="Yes",$W353*(1+$P$5),W353))</f>
        <v>0</v>
      </c>
      <c r="Y353" s="452">
        <f>IF(OR(C353="Refrig",AND($R$1="RWH",C353="Refrig"),AND($R$1="RWH",C353="Yes")),$V353*(1+#REF!),IF($C353="Yes",$V353*(1+$P$6),V353*(1+0)))</f>
        <v>0</v>
      </c>
      <c r="Z353" s="452">
        <f>IF(OR(C353="Refrig",AND($R$1="RWH",C353="Refrig"),AND($R$1="RWH",C353="Yes")),$W353*#REF!,IF(C353="Yes",$W353*$P$7,W353*0))</f>
        <v>0</v>
      </c>
    </row>
    <row r="354" spans="1:26" ht="63" customHeight="1" thickBot="1">
      <c r="A354" s="242">
        <v>345</v>
      </c>
      <c r="B354" s="243"/>
      <c r="C354" s="247"/>
      <c r="D354" s="279"/>
      <c r="E354" s="250">
        <f t="shared" si="46"/>
        <v>0</v>
      </c>
      <c r="F354" s="278">
        <f t="array" ref="F354">IFERROR(INDEX(CodeLPD,MATCH($D$8&amp;$D354,CodeMethod&amp;SpaceType,0), MATCH('Project Information'!$F$15,Table1[[#Headers],[2020 ECCCNYS (der. IECC 2018)]:[IECC 2015]],0)),0)</f>
        <v>0</v>
      </c>
      <c r="G354" s="328">
        <f>IF(AND('Project Information'!$C$15="Space By Space",'Interior Space'!$B354&gt;0),VLOOKUP('Interior Space'!$D354,Code!$B$34:$E$130,4,TRUE),IF(AND('Project Information'!$C$15="Whole Building",'Project Information'!$L$11=0),'Project Information'!$O$11,IF(AND('Project Information'!$C$15="Whole Building",'Project Information'!$L$11&lt;&gt;'Project Information'!$O$11),'Project Information'!$L$11,0)))</f>
        <v>0</v>
      </c>
      <c r="H354" s="248"/>
      <c r="I354" s="218">
        <f>IFERROR(VLOOKUP(H354,'LED Products List'!$B$8:$G$57,2,FALSE),0)</f>
        <v>0</v>
      </c>
      <c r="J354" s="218">
        <f>IFERROR(VLOOKUP(H354,'LED Products List'!$B$8:$G$57,3,FALSE),0)</f>
        <v>0</v>
      </c>
      <c r="K354" s="218">
        <f>IFERROR(VLOOKUP(H354,'LED Products List'!$B$8:$G$57,4,FALSE),0)</f>
        <v>0</v>
      </c>
      <c r="L354" s="248"/>
      <c r="M354" s="249"/>
      <c r="N354" s="250">
        <f t="shared" si="47"/>
        <v>0</v>
      </c>
      <c r="O354" s="251">
        <f t="shared" si="48"/>
        <v>0</v>
      </c>
      <c r="P354" s="179">
        <f t="shared" si="49"/>
        <v>0</v>
      </c>
      <c r="Q354" s="179">
        <f t="shared" si="50"/>
        <v>0</v>
      </c>
      <c r="R354" s="179">
        <f t="shared" si="51"/>
        <v>0</v>
      </c>
      <c r="S354" s="331"/>
      <c r="T354" s="480">
        <f t="shared" si="52"/>
        <v>0</v>
      </c>
      <c r="U354" s="448">
        <f t="shared" si="45"/>
        <v>0</v>
      </c>
      <c r="V354" s="449">
        <f>IF($D$8="Space By Space",$F354*$E354,IF($D354="Atrium &gt;40 ft in height",($F354*$E354)+0.04,IF($B354&lt;&gt;0,$E$8*'Project Information'!$L$9,0)))</f>
        <v>0</v>
      </c>
      <c r="W354" s="453">
        <f t="shared" si="53"/>
        <v>0</v>
      </c>
      <c r="X354" s="453">
        <f>IF(OR(C354="Refrig",AND($R$1="RWH",C354="Refrig"),AND($R$1="RWH",C354="Yes")),$W354*(1+#REF!),IF($C354="Yes",$W354*(1+$P$5),W354))</f>
        <v>0</v>
      </c>
      <c r="Y354" s="452">
        <f>IF(OR(C354="Refrig",AND($R$1="RWH",C354="Refrig"),AND($R$1="RWH",C354="Yes")),$V354*(1+#REF!),IF($C354="Yes",$V354*(1+$P$6),V354*(1+0)))</f>
        <v>0</v>
      </c>
      <c r="Z354" s="452">
        <f>IF(OR(C354="Refrig",AND($R$1="RWH",C354="Refrig"),AND($R$1="RWH",C354="Yes")),$W354*#REF!,IF(C354="Yes",$W354*$P$7,W354*0))</f>
        <v>0</v>
      </c>
    </row>
    <row r="355" spans="1:26" ht="63" customHeight="1" thickBot="1">
      <c r="A355" s="242">
        <v>346</v>
      </c>
      <c r="B355" s="243"/>
      <c r="C355" s="247"/>
      <c r="D355" s="279"/>
      <c r="E355" s="250">
        <f t="shared" si="46"/>
        <v>0</v>
      </c>
      <c r="F355" s="278">
        <f t="array" ref="F355">IFERROR(INDEX(CodeLPD,MATCH($D$8&amp;$D355,CodeMethod&amp;SpaceType,0), MATCH('Project Information'!$F$15,Table1[[#Headers],[2020 ECCCNYS (der. IECC 2018)]:[IECC 2015]],0)),0)</f>
        <v>0</v>
      </c>
      <c r="G355" s="328">
        <f>IF(AND('Project Information'!$C$15="Space By Space",'Interior Space'!$B355&gt;0),VLOOKUP('Interior Space'!$D355,Code!$B$34:$E$130,4,TRUE),IF(AND('Project Information'!$C$15="Whole Building",'Project Information'!$L$11=0),'Project Information'!$O$11,IF(AND('Project Information'!$C$15="Whole Building",'Project Information'!$L$11&lt;&gt;'Project Information'!$O$11),'Project Information'!$L$11,0)))</f>
        <v>0</v>
      </c>
      <c r="H355" s="248"/>
      <c r="I355" s="218">
        <f>IFERROR(VLOOKUP(H355,'LED Products List'!$B$8:$G$57,2,FALSE),0)</f>
        <v>0</v>
      </c>
      <c r="J355" s="218">
        <f>IFERROR(VLOOKUP(H355,'LED Products List'!$B$8:$G$57,3,FALSE),0)</f>
        <v>0</v>
      </c>
      <c r="K355" s="218">
        <f>IFERROR(VLOOKUP(H355,'LED Products List'!$B$8:$G$57,4,FALSE),0)</f>
        <v>0</v>
      </c>
      <c r="L355" s="248"/>
      <c r="M355" s="249"/>
      <c r="N355" s="250">
        <f t="shared" si="47"/>
        <v>0</v>
      </c>
      <c r="O355" s="251">
        <f t="shared" si="48"/>
        <v>0</v>
      </c>
      <c r="P355" s="179">
        <f t="shared" si="49"/>
        <v>0</v>
      </c>
      <c r="Q355" s="179">
        <f t="shared" si="50"/>
        <v>0</v>
      </c>
      <c r="R355" s="179">
        <f t="shared" si="51"/>
        <v>0</v>
      </c>
      <c r="S355" s="331"/>
      <c r="T355" s="480">
        <f t="shared" si="52"/>
        <v>0</v>
      </c>
      <c r="U355" s="448">
        <f t="shared" si="45"/>
        <v>0</v>
      </c>
      <c r="V355" s="449">
        <f>IF($D$8="Space By Space",$F355*$E355,IF($D355="Atrium &gt;40 ft in height",($F355*$E355)+0.04,IF($B355&lt;&gt;0,$E$8*'Project Information'!$L$9,0)))</f>
        <v>0</v>
      </c>
      <c r="W355" s="453">
        <f t="shared" si="53"/>
        <v>0</v>
      </c>
      <c r="X355" s="453">
        <f>IF(OR(C355="Refrig",AND($R$1="RWH",C355="Refrig"),AND($R$1="RWH",C355="Yes")),$W355*(1+#REF!),IF($C355="Yes",$W355*(1+$P$5),W355))</f>
        <v>0</v>
      </c>
      <c r="Y355" s="452">
        <f>IF(OR(C355="Refrig",AND($R$1="RWH",C355="Refrig"),AND($R$1="RWH",C355="Yes")),$V355*(1+#REF!),IF($C355="Yes",$V355*(1+$P$6),V355*(1+0)))</f>
        <v>0</v>
      </c>
      <c r="Z355" s="452">
        <f>IF(OR(C355="Refrig",AND($R$1="RWH",C355="Refrig"),AND($R$1="RWH",C355="Yes")),$W355*#REF!,IF(C355="Yes",$W355*$P$7,W355*0))</f>
        <v>0</v>
      </c>
    </row>
    <row r="356" spans="1:26" ht="63" customHeight="1" thickBot="1">
      <c r="A356" s="242">
        <v>347</v>
      </c>
      <c r="B356" s="243"/>
      <c r="C356" s="247"/>
      <c r="D356" s="279"/>
      <c r="E356" s="250">
        <f t="shared" si="46"/>
        <v>0</v>
      </c>
      <c r="F356" s="278">
        <f t="array" ref="F356">IFERROR(INDEX(CodeLPD,MATCH($D$8&amp;$D356,CodeMethod&amp;SpaceType,0), MATCH('Project Information'!$F$15,Table1[[#Headers],[2020 ECCCNYS (der. IECC 2018)]:[IECC 2015]],0)),0)</f>
        <v>0</v>
      </c>
      <c r="G356" s="328">
        <f>IF(AND('Project Information'!$C$15="Space By Space",'Interior Space'!$B356&gt;0),VLOOKUP('Interior Space'!$D356,Code!$B$34:$E$130,4,TRUE),IF(AND('Project Information'!$C$15="Whole Building",'Project Information'!$L$11=0),'Project Information'!$O$11,IF(AND('Project Information'!$C$15="Whole Building",'Project Information'!$L$11&lt;&gt;'Project Information'!$O$11),'Project Information'!$L$11,0)))</f>
        <v>0</v>
      </c>
      <c r="H356" s="248"/>
      <c r="I356" s="218">
        <f>IFERROR(VLOOKUP(H356,'LED Products List'!$B$8:$G$57,2,FALSE),0)</f>
        <v>0</v>
      </c>
      <c r="J356" s="218">
        <f>IFERROR(VLOOKUP(H356,'LED Products List'!$B$8:$G$57,3,FALSE),0)</f>
        <v>0</v>
      </c>
      <c r="K356" s="218">
        <f>IFERROR(VLOOKUP(H356,'LED Products List'!$B$8:$G$57,4,FALSE),0)</f>
        <v>0</v>
      </c>
      <c r="L356" s="248"/>
      <c r="M356" s="249"/>
      <c r="N356" s="250">
        <f t="shared" si="47"/>
        <v>0</v>
      </c>
      <c r="O356" s="251">
        <f t="shared" si="48"/>
        <v>0</v>
      </c>
      <c r="P356" s="179">
        <f t="shared" si="49"/>
        <v>0</v>
      </c>
      <c r="Q356" s="179">
        <f t="shared" si="50"/>
        <v>0</v>
      </c>
      <c r="R356" s="179">
        <f t="shared" si="51"/>
        <v>0</v>
      </c>
      <c r="S356" s="331"/>
      <c r="T356" s="480">
        <f t="shared" si="52"/>
        <v>0</v>
      </c>
      <c r="U356" s="448">
        <f t="shared" si="45"/>
        <v>0</v>
      </c>
      <c r="V356" s="449">
        <f>IF($D$8="Space By Space",$F356*$E356,IF($D356="Atrium &gt;40 ft in height",($F356*$E356)+0.04,IF($B356&lt;&gt;0,$E$8*'Project Information'!$L$9,0)))</f>
        <v>0</v>
      </c>
      <c r="W356" s="453">
        <f t="shared" si="53"/>
        <v>0</v>
      </c>
      <c r="X356" s="453">
        <f>IF(OR(C356="Refrig",AND($R$1="RWH",C356="Refrig"),AND($R$1="RWH",C356="Yes")),$W356*(1+#REF!),IF($C356="Yes",$W356*(1+$P$5),W356))</f>
        <v>0</v>
      </c>
      <c r="Y356" s="452">
        <f>IF(OR(C356="Refrig",AND($R$1="RWH",C356="Refrig"),AND($R$1="RWH",C356="Yes")),$V356*(1+#REF!),IF($C356="Yes",$V356*(1+$P$6),V356*(1+0)))</f>
        <v>0</v>
      </c>
      <c r="Z356" s="452">
        <f>IF(OR(C356="Refrig",AND($R$1="RWH",C356="Refrig"),AND($R$1="RWH",C356="Yes")),$W356*#REF!,IF(C356="Yes",$W356*$P$7,W356*0))</f>
        <v>0</v>
      </c>
    </row>
    <row r="357" spans="1:26" ht="63" customHeight="1" thickBot="1">
      <c r="A357" s="242">
        <v>348</v>
      </c>
      <c r="B357" s="243"/>
      <c r="C357" s="247"/>
      <c r="D357" s="279"/>
      <c r="E357" s="250">
        <f t="shared" si="46"/>
        <v>0</v>
      </c>
      <c r="F357" s="278">
        <f t="array" ref="F357">IFERROR(INDEX(CodeLPD,MATCH($D$8&amp;$D357,CodeMethod&amp;SpaceType,0), MATCH('Project Information'!$F$15,Table1[[#Headers],[2020 ECCCNYS (der. IECC 2018)]:[IECC 2015]],0)),0)</f>
        <v>0</v>
      </c>
      <c r="G357" s="328">
        <f>IF(AND('Project Information'!$C$15="Space By Space",'Interior Space'!$B357&gt;0),VLOOKUP('Interior Space'!$D357,Code!$B$34:$E$130,4,TRUE),IF(AND('Project Information'!$C$15="Whole Building",'Project Information'!$L$11=0),'Project Information'!$O$11,IF(AND('Project Information'!$C$15="Whole Building",'Project Information'!$L$11&lt;&gt;'Project Information'!$O$11),'Project Information'!$L$11,0)))</f>
        <v>0</v>
      </c>
      <c r="H357" s="248"/>
      <c r="I357" s="218">
        <f>IFERROR(VLOOKUP(H357,'LED Products List'!$B$8:$G$57,2,FALSE),0)</f>
        <v>0</v>
      </c>
      <c r="J357" s="218">
        <f>IFERROR(VLOOKUP(H357,'LED Products List'!$B$8:$G$57,3,FALSE),0)</f>
        <v>0</v>
      </c>
      <c r="K357" s="218">
        <f>IFERROR(VLOOKUP(H357,'LED Products List'!$B$8:$G$57,4,FALSE),0)</f>
        <v>0</v>
      </c>
      <c r="L357" s="248"/>
      <c r="M357" s="249"/>
      <c r="N357" s="250">
        <f t="shared" si="47"/>
        <v>0</v>
      </c>
      <c r="O357" s="251">
        <f t="shared" si="48"/>
        <v>0</v>
      </c>
      <c r="P357" s="179">
        <f t="shared" si="49"/>
        <v>0</v>
      </c>
      <c r="Q357" s="179">
        <f t="shared" si="50"/>
        <v>0</v>
      </c>
      <c r="R357" s="179">
        <f t="shared" si="51"/>
        <v>0</v>
      </c>
      <c r="S357" s="331"/>
      <c r="T357" s="480">
        <f t="shared" si="52"/>
        <v>0</v>
      </c>
      <c r="U357" s="448">
        <f t="shared" si="45"/>
        <v>0</v>
      </c>
      <c r="V357" s="449">
        <f>IF($D$8="Space By Space",$F357*$E357,IF($D357="Atrium &gt;40 ft in height",($F357*$E357)+0.04,IF($B357&lt;&gt;0,$E$8*'Project Information'!$L$9,0)))</f>
        <v>0</v>
      </c>
      <c r="W357" s="453">
        <f t="shared" si="53"/>
        <v>0</v>
      </c>
      <c r="X357" s="453">
        <f>IF(OR(C357="Refrig",AND($R$1="RWH",C357="Refrig"),AND($R$1="RWH",C357="Yes")),$W357*(1+#REF!),IF($C357="Yes",$W357*(1+$P$5),W357))</f>
        <v>0</v>
      </c>
      <c r="Y357" s="452">
        <f>IF(OR(C357="Refrig",AND($R$1="RWH",C357="Refrig"),AND($R$1="RWH",C357="Yes")),$V357*(1+#REF!),IF($C357="Yes",$V357*(1+$P$6),V357*(1+0)))</f>
        <v>0</v>
      </c>
      <c r="Z357" s="452">
        <f>IF(OR(C357="Refrig",AND($R$1="RWH",C357="Refrig"),AND($R$1="RWH",C357="Yes")),$W357*#REF!,IF(C357="Yes",$W357*$P$7,W357*0))</f>
        <v>0</v>
      </c>
    </row>
    <row r="358" spans="1:26" ht="63" customHeight="1" thickBot="1">
      <c r="A358" s="242">
        <v>349</v>
      </c>
      <c r="B358" s="243"/>
      <c r="C358" s="247"/>
      <c r="D358" s="279"/>
      <c r="E358" s="250">
        <f t="shared" si="46"/>
        <v>0</v>
      </c>
      <c r="F358" s="278">
        <f t="array" ref="F358">IFERROR(INDEX(CodeLPD,MATCH($D$8&amp;$D358,CodeMethod&amp;SpaceType,0), MATCH('Project Information'!$F$15,Table1[[#Headers],[2020 ECCCNYS (der. IECC 2018)]:[IECC 2015]],0)),0)</f>
        <v>0</v>
      </c>
      <c r="G358" s="328">
        <f>IF(AND('Project Information'!$C$15="Space By Space",'Interior Space'!$B358&gt;0),VLOOKUP('Interior Space'!$D358,Code!$B$34:$E$130,4,TRUE),IF(AND('Project Information'!$C$15="Whole Building",'Project Information'!$L$11=0),'Project Information'!$O$11,IF(AND('Project Information'!$C$15="Whole Building",'Project Information'!$L$11&lt;&gt;'Project Information'!$O$11),'Project Information'!$L$11,0)))</f>
        <v>0</v>
      </c>
      <c r="H358" s="248"/>
      <c r="I358" s="218">
        <f>IFERROR(VLOOKUP(H358,'LED Products List'!$B$8:$G$57,2,FALSE),0)</f>
        <v>0</v>
      </c>
      <c r="J358" s="218">
        <f>IFERROR(VLOOKUP(H358,'LED Products List'!$B$8:$G$57,3,FALSE),0)</f>
        <v>0</v>
      </c>
      <c r="K358" s="218">
        <f>IFERROR(VLOOKUP(H358,'LED Products List'!$B$8:$G$57,4,FALSE),0)</f>
        <v>0</v>
      </c>
      <c r="L358" s="248"/>
      <c r="M358" s="249"/>
      <c r="N358" s="250">
        <f t="shared" si="47"/>
        <v>0</v>
      </c>
      <c r="O358" s="251">
        <f t="shared" si="48"/>
        <v>0</v>
      </c>
      <c r="P358" s="179">
        <f t="shared" si="49"/>
        <v>0</v>
      </c>
      <c r="Q358" s="179">
        <f t="shared" si="50"/>
        <v>0</v>
      </c>
      <c r="R358" s="179">
        <f t="shared" si="51"/>
        <v>0</v>
      </c>
      <c r="S358" s="331"/>
      <c r="T358" s="480">
        <f t="shared" si="52"/>
        <v>0</v>
      </c>
      <c r="U358" s="448">
        <f t="shared" si="45"/>
        <v>0</v>
      </c>
      <c r="V358" s="449">
        <f>IF($D$8="Space By Space",$F358*$E358,IF($D358="Atrium &gt;40 ft in height",($F358*$E358)+0.04,IF($B358&lt;&gt;0,$E$8*'Project Information'!$L$9,0)))</f>
        <v>0</v>
      </c>
      <c r="W358" s="453">
        <f t="shared" si="53"/>
        <v>0</v>
      </c>
      <c r="X358" s="453">
        <f>IF(OR(C358="Refrig",AND($R$1="RWH",C358="Refrig"),AND($R$1="RWH",C358="Yes")),$W358*(1+#REF!),IF($C358="Yes",$W358*(1+$P$5),W358))</f>
        <v>0</v>
      </c>
      <c r="Y358" s="452">
        <f>IF(OR(C358="Refrig",AND($R$1="RWH",C358="Refrig"),AND($R$1="RWH",C358="Yes")),$V358*(1+#REF!),IF($C358="Yes",$V358*(1+$P$6),V358*(1+0)))</f>
        <v>0</v>
      </c>
      <c r="Z358" s="452">
        <f>IF(OR(C358="Refrig",AND($R$1="RWH",C358="Refrig"),AND($R$1="RWH",C358="Yes")),$W358*#REF!,IF(C358="Yes",$W358*$P$7,W358*0))</f>
        <v>0</v>
      </c>
    </row>
    <row r="359" spans="1:26" ht="63" customHeight="1" thickBot="1">
      <c r="A359" s="242">
        <v>350</v>
      </c>
      <c r="B359" s="243"/>
      <c r="C359" s="247"/>
      <c r="D359" s="279"/>
      <c r="E359" s="250">
        <f t="shared" si="46"/>
        <v>0</v>
      </c>
      <c r="F359" s="278">
        <f t="array" ref="F359">IFERROR(INDEX(CodeLPD,MATCH($D$8&amp;$D359,CodeMethod&amp;SpaceType,0), MATCH('Project Information'!$F$15,Table1[[#Headers],[2020 ECCCNYS (der. IECC 2018)]:[IECC 2015]],0)),0)</f>
        <v>0</v>
      </c>
      <c r="G359" s="328">
        <f>IF(AND('Project Information'!$C$15="Space By Space",'Interior Space'!$B359&gt;0),VLOOKUP('Interior Space'!$D359,Code!$B$34:$E$130,4,TRUE),IF(AND('Project Information'!$C$15="Whole Building",'Project Information'!$L$11=0),'Project Information'!$O$11,IF(AND('Project Information'!$C$15="Whole Building",'Project Information'!$L$11&lt;&gt;'Project Information'!$O$11),'Project Information'!$L$11,0)))</f>
        <v>0</v>
      </c>
      <c r="H359" s="248"/>
      <c r="I359" s="218">
        <f>IFERROR(VLOOKUP(H359,'LED Products List'!$B$8:$G$57,2,FALSE),0)</f>
        <v>0</v>
      </c>
      <c r="J359" s="218">
        <f>IFERROR(VLOOKUP(H359,'LED Products List'!$B$8:$G$57,3,FALSE),0)</f>
        <v>0</v>
      </c>
      <c r="K359" s="218">
        <f>IFERROR(VLOOKUP(H359,'LED Products List'!$B$8:$G$57,4,FALSE),0)</f>
        <v>0</v>
      </c>
      <c r="L359" s="248"/>
      <c r="M359" s="249"/>
      <c r="N359" s="250">
        <f t="shared" si="47"/>
        <v>0</v>
      </c>
      <c r="O359" s="251">
        <f t="shared" si="48"/>
        <v>0</v>
      </c>
      <c r="P359" s="179">
        <f t="shared" si="49"/>
        <v>0</v>
      </c>
      <c r="Q359" s="179">
        <f t="shared" si="50"/>
        <v>0</v>
      </c>
      <c r="R359" s="179">
        <f t="shared" si="51"/>
        <v>0</v>
      </c>
      <c r="S359" s="331"/>
      <c r="T359" s="480">
        <f t="shared" si="52"/>
        <v>0</v>
      </c>
      <c r="U359" s="448">
        <f t="shared" si="45"/>
        <v>0</v>
      </c>
      <c r="V359" s="449">
        <f>IF($D$8="Space By Space",$F359*$E359,IF($D359="Atrium &gt;40 ft in height",($F359*$E359)+0.04,IF($B359&lt;&gt;0,$E$8*'Project Information'!$L$9,0)))</f>
        <v>0</v>
      </c>
      <c r="W359" s="453">
        <f t="shared" si="53"/>
        <v>0</v>
      </c>
      <c r="X359" s="453">
        <f>IF(OR(C359="Refrig",AND($R$1="RWH",C359="Refrig"),AND($R$1="RWH",C359="Yes")),$W359*(1+#REF!),IF($C359="Yes",$W359*(1+$P$5),W359))</f>
        <v>0</v>
      </c>
      <c r="Y359" s="452">
        <f>IF(OR(C359="Refrig",AND($R$1="RWH",C359="Refrig"),AND($R$1="RWH",C359="Yes")),$V359*(1+#REF!),IF($C359="Yes",$V359*(1+$P$6),V359*(1+0)))</f>
        <v>0</v>
      </c>
      <c r="Z359" s="452">
        <f>IF(OR(C359="Refrig",AND($R$1="RWH",C359="Refrig"),AND($R$1="RWH",C359="Yes")),$W359*#REF!,IF(C359="Yes",$W359*$P$7,W359*0))</f>
        <v>0</v>
      </c>
    </row>
    <row r="360" spans="1:26" ht="63" customHeight="1" thickBot="1">
      <c r="A360" s="242">
        <v>351</v>
      </c>
      <c r="B360" s="243"/>
      <c r="C360" s="247"/>
      <c r="D360" s="279"/>
      <c r="E360" s="250">
        <f t="shared" si="46"/>
        <v>0</v>
      </c>
      <c r="F360" s="278">
        <f t="array" ref="F360">IFERROR(INDEX(CodeLPD,MATCH($D$8&amp;$D360,CodeMethod&amp;SpaceType,0), MATCH('Project Information'!$F$15,Table1[[#Headers],[2020 ECCCNYS (der. IECC 2018)]:[IECC 2015]],0)),0)</f>
        <v>0</v>
      </c>
      <c r="G360" s="328">
        <f>IF(AND('Project Information'!$C$15="Space By Space",'Interior Space'!$B360&gt;0),VLOOKUP('Interior Space'!$D360,Code!$B$34:$E$130,4,TRUE),IF(AND('Project Information'!$C$15="Whole Building",'Project Information'!$L$11=0),'Project Information'!$O$11,IF(AND('Project Information'!$C$15="Whole Building",'Project Information'!$L$11&lt;&gt;'Project Information'!$O$11),'Project Information'!$L$11,0)))</f>
        <v>0</v>
      </c>
      <c r="H360" s="248"/>
      <c r="I360" s="218">
        <f>IFERROR(VLOOKUP(H360,'LED Products List'!$B$8:$G$57,2,FALSE),0)</f>
        <v>0</v>
      </c>
      <c r="J360" s="218">
        <f>IFERROR(VLOOKUP(H360,'LED Products List'!$B$8:$G$57,3,FALSE),0)</f>
        <v>0</v>
      </c>
      <c r="K360" s="218">
        <f>IFERROR(VLOOKUP(H360,'LED Products List'!$B$8:$G$57,4,FALSE),0)</f>
        <v>0</v>
      </c>
      <c r="L360" s="248"/>
      <c r="M360" s="249"/>
      <c r="N360" s="250">
        <f t="shared" si="47"/>
        <v>0</v>
      </c>
      <c r="O360" s="251">
        <f t="shared" si="48"/>
        <v>0</v>
      </c>
      <c r="P360" s="179">
        <f t="shared" si="49"/>
        <v>0</v>
      </c>
      <c r="Q360" s="179">
        <f t="shared" si="50"/>
        <v>0</v>
      </c>
      <c r="R360" s="179">
        <f t="shared" si="51"/>
        <v>0</v>
      </c>
      <c r="S360" s="331"/>
      <c r="T360" s="480">
        <f t="shared" si="52"/>
        <v>0</v>
      </c>
      <c r="U360" s="448">
        <f t="shared" si="45"/>
        <v>0</v>
      </c>
      <c r="V360" s="449">
        <f>IF($D$8="Space By Space",$F360*$E360,IF($D360="Atrium &gt;40 ft in height",($F360*$E360)+0.04,IF($B360&lt;&gt;0,$E$8*'Project Information'!$L$9,0)))</f>
        <v>0</v>
      </c>
      <c r="W360" s="453">
        <f t="shared" si="53"/>
        <v>0</v>
      </c>
      <c r="X360" s="453">
        <f>IF(OR(C360="Refrig",AND($R$1="RWH",C360="Refrig"),AND($R$1="RWH",C360="Yes")),$W360*(1+#REF!),IF($C360="Yes",$W360*(1+$P$5),W360))</f>
        <v>0</v>
      </c>
      <c r="Y360" s="452">
        <f>IF(OR(C360="Refrig",AND($R$1="RWH",C360="Refrig"),AND($R$1="RWH",C360="Yes")),$V360*(1+#REF!),IF($C360="Yes",$V360*(1+$P$6),V360*(1+0)))</f>
        <v>0</v>
      </c>
      <c r="Z360" s="452">
        <f>IF(OR(C360="Refrig",AND($R$1="RWH",C360="Refrig"),AND($R$1="RWH",C360="Yes")),$W360*#REF!,IF(C360="Yes",$W360*$P$7,W360*0))</f>
        <v>0</v>
      </c>
    </row>
    <row r="361" spans="1:26" ht="63" customHeight="1" thickBot="1">
      <c r="A361" s="242">
        <v>352</v>
      </c>
      <c r="B361" s="243"/>
      <c r="C361" s="247"/>
      <c r="D361" s="279"/>
      <c r="E361" s="250">
        <f t="shared" si="46"/>
        <v>0</v>
      </c>
      <c r="F361" s="278">
        <f t="array" ref="F361">IFERROR(INDEX(CodeLPD,MATCH($D$8&amp;$D361,CodeMethod&amp;SpaceType,0), MATCH('Project Information'!$F$15,Table1[[#Headers],[2020 ECCCNYS (der. IECC 2018)]:[IECC 2015]],0)),0)</f>
        <v>0</v>
      </c>
      <c r="G361" s="328">
        <f>IF(AND('Project Information'!$C$15="Space By Space",'Interior Space'!$B361&gt;0),VLOOKUP('Interior Space'!$D361,Code!$B$34:$E$130,4,TRUE),IF(AND('Project Information'!$C$15="Whole Building",'Project Information'!$L$11=0),'Project Information'!$O$11,IF(AND('Project Information'!$C$15="Whole Building",'Project Information'!$L$11&lt;&gt;'Project Information'!$O$11),'Project Information'!$L$11,0)))</f>
        <v>0</v>
      </c>
      <c r="H361" s="248"/>
      <c r="I361" s="218">
        <f>IFERROR(VLOOKUP(H361,'LED Products List'!$B$8:$G$57,2,FALSE),0)</f>
        <v>0</v>
      </c>
      <c r="J361" s="218">
        <f>IFERROR(VLOOKUP(H361,'LED Products List'!$B$8:$G$57,3,FALSE),0)</f>
        <v>0</v>
      </c>
      <c r="K361" s="218">
        <f>IFERROR(VLOOKUP(H361,'LED Products List'!$B$8:$G$57,4,FALSE),0)</f>
        <v>0</v>
      </c>
      <c r="L361" s="248"/>
      <c r="M361" s="249"/>
      <c r="N361" s="250">
        <f t="shared" si="47"/>
        <v>0</v>
      </c>
      <c r="O361" s="251">
        <f t="shared" si="48"/>
        <v>0</v>
      </c>
      <c r="P361" s="179">
        <f t="shared" si="49"/>
        <v>0</v>
      </c>
      <c r="Q361" s="179">
        <f t="shared" si="50"/>
        <v>0</v>
      </c>
      <c r="R361" s="179">
        <f t="shared" si="51"/>
        <v>0</v>
      </c>
      <c r="S361" s="331"/>
      <c r="T361" s="480">
        <f t="shared" si="52"/>
        <v>0</v>
      </c>
      <c r="U361" s="448">
        <f t="shared" si="45"/>
        <v>0</v>
      </c>
      <c r="V361" s="449">
        <f>IF($D$8="Space By Space",$F361*$E361,IF($D361="Atrium &gt;40 ft in height",($F361*$E361)+0.04,IF($B361&lt;&gt;0,$E$8*'Project Information'!$L$9,0)))</f>
        <v>0</v>
      </c>
      <c r="W361" s="453">
        <f t="shared" si="53"/>
        <v>0</v>
      </c>
      <c r="X361" s="453">
        <f>IF(OR(C361="Refrig",AND($R$1="RWH",C361="Refrig"),AND($R$1="RWH",C361="Yes")),$W361*(1+#REF!),IF($C361="Yes",$W361*(1+$P$5),W361))</f>
        <v>0</v>
      </c>
      <c r="Y361" s="452">
        <f>IF(OR(C361="Refrig",AND($R$1="RWH",C361="Refrig"),AND($R$1="RWH",C361="Yes")),$V361*(1+#REF!),IF($C361="Yes",$V361*(1+$P$6),V361*(1+0)))</f>
        <v>0</v>
      </c>
      <c r="Z361" s="452">
        <f>IF(OR(C361="Refrig",AND($R$1="RWH",C361="Refrig"),AND($R$1="RWH",C361="Yes")),$W361*#REF!,IF(C361="Yes",$W361*$P$7,W361*0))</f>
        <v>0</v>
      </c>
    </row>
    <row r="362" spans="1:26" ht="63" customHeight="1" thickBot="1">
      <c r="A362" s="242">
        <v>353</v>
      </c>
      <c r="B362" s="243"/>
      <c r="C362" s="247"/>
      <c r="D362" s="279"/>
      <c r="E362" s="250">
        <f t="shared" si="46"/>
        <v>0</v>
      </c>
      <c r="F362" s="278">
        <f t="array" ref="F362">IFERROR(INDEX(CodeLPD,MATCH($D$8&amp;$D362,CodeMethod&amp;SpaceType,0), MATCH('Project Information'!$F$15,Table1[[#Headers],[2020 ECCCNYS (der. IECC 2018)]:[IECC 2015]],0)),0)</f>
        <v>0</v>
      </c>
      <c r="G362" s="328">
        <f>IF(AND('Project Information'!$C$15="Space By Space",'Interior Space'!$B362&gt;0),VLOOKUP('Interior Space'!$D362,Code!$B$34:$E$130,4,TRUE),IF(AND('Project Information'!$C$15="Whole Building",'Project Information'!$L$11=0),'Project Information'!$O$11,IF(AND('Project Information'!$C$15="Whole Building",'Project Information'!$L$11&lt;&gt;'Project Information'!$O$11),'Project Information'!$L$11,0)))</f>
        <v>0</v>
      </c>
      <c r="H362" s="248"/>
      <c r="I362" s="218">
        <f>IFERROR(VLOOKUP(H362,'LED Products List'!$B$8:$G$57,2,FALSE),0)</f>
        <v>0</v>
      </c>
      <c r="J362" s="218">
        <f>IFERROR(VLOOKUP(H362,'LED Products List'!$B$8:$G$57,3,FALSE),0)</f>
        <v>0</v>
      </c>
      <c r="K362" s="218">
        <f>IFERROR(VLOOKUP(H362,'LED Products List'!$B$8:$G$57,4,FALSE),0)</f>
        <v>0</v>
      </c>
      <c r="L362" s="248"/>
      <c r="M362" s="249"/>
      <c r="N362" s="250">
        <f t="shared" si="47"/>
        <v>0</v>
      </c>
      <c r="O362" s="251">
        <f t="shared" si="48"/>
        <v>0</v>
      </c>
      <c r="P362" s="179">
        <f t="shared" si="49"/>
        <v>0</v>
      </c>
      <c r="Q362" s="179">
        <f t="shared" si="50"/>
        <v>0</v>
      </c>
      <c r="R362" s="179">
        <f t="shared" si="51"/>
        <v>0</v>
      </c>
      <c r="S362" s="331"/>
      <c r="T362" s="480">
        <f t="shared" si="52"/>
        <v>0</v>
      </c>
      <c r="U362" s="448">
        <f t="shared" si="45"/>
        <v>0</v>
      </c>
      <c r="V362" s="449">
        <f>IF($D$8="Space By Space",$F362*$E362,IF($D362="Atrium &gt;40 ft in height",($F362*$E362)+0.04,IF($B362&lt;&gt;0,$E$8*'Project Information'!$L$9,0)))</f>
        <v>0</v>
      </c>
      <c r="W362" s="453">
        <f t="shared" si="53"/>
        <v>0</v>
      </c>
      <c r="X362" s="453">
        <f>IF(OR(C362="Refrig",AND($R$1="RWH",C362="Refrig"),AND($R$1="RWH",C362="Yes")),$W362*(1+#REF!),IF($C362="Yes",$W362*(1+$P$5),W362))</f>
        <v>0</v>
      </c>
      <c r="Y362" s="452">
        <f>IF(OR(C362="Refrig",AND($R$1="RWH",C362="Refrig"),AND($R$1="RWH",C362="Yes")),$V362*(1+#REF!),IF($C362="Yes",$V362*(1+$P$6),V362*(1+0)))</f>
        <v>0</v>
      </c>
      <c r="Z362" s="452">
        <f>IF(OR(C362="Refrig",AND($R$1="RWH",C362="Refrig"),AND($R$1="RWH",C362="Yes")),$W362*#REF!,IF(C362="Yes",$W362*$P$7,W362*0))</f>
        <v>0</v>
      </c>
    </row>
    <row r="363" spans="1:26" ht="63" customHeight="1" thickBot="1">
      <c r="A363" s="242">
        <v>354</v>
      </c>
      <c r="B363" s="243"/>
      <c r="C363" s="247"/>
      <c r="D363" s="279"/>
      <c r="E363" s="250">
        <f t="shared" si="46"/>
        <v>0</v>
      </c>
      <c r="F363" s="278">
        <f t="array" ref="F363">IFERROR(INDEX(CodeLPD,MATCH($D$8&amp;$D363,CodeMethod&amp;SpaceType,0), MATCH('Project Information'!$F$15,Table1[[#Headers],[2020 ECCCNYS (der. IECC 2018)]:[IECC 2015]],0)),0)</f>
        <v>0</v>
      </c>
      <c r="G363" s="328">
        <f>IF(AND('Project Information'!$C$15="Space By Space",'Interior Space'!$B363&gt;0),VLOOKUP('Interior Space'!$D363,Code!$B$34:$E$130,4,TRUE),IF(AND('Project Information'!$C$15="Whole Building",'Project Information'!$L$11=0),'Project Information'!$O$11,IF(AND('Project Information'!$C$15="Whole Building",'Project Information'!$L$11&lt;&gt;'Project Information'!$O$11),'Project Information'!$L$11,0)))</f>
        <v>0</v>
      </c>
      <c r="H363" s="248"/>
      <c r="I363" s="218">
        <f>IFERROR(VLOOKUP(H363,'LED Products List'!$B$8:$G$57,2,FALSE),0)</f>
        <v>0</v>
      </c>
      <c r="J363" s="218">
        <f>IFERROR(VLOOKUP(H363,'LED Products List'!$B$8:$G$57,3,FALSE),0)</f>
        <v>0</v>
      </c>
      <c r="K363" s="218">
        <f>IFERROR(VLOOKUP(H363,'LED Products List'!$B$8:$G$57,4,FALSE),0)</f>
        <v>0</v>
      </c>
      <c r="L363" s="248"/>
      <c r="M363" s="249"/>
      <c r="N363" s="250">
        <f t="shared" si="47"/>
        <v>0</v>
      </c>
      <c r="O363" s="251">
        <f t="shared" si="48"/>
        <v>0</v>
      </c>
      <c r="P363" s="179">
        <f t="shared" si="49"/>
        <v>0</v>
      </c>
      <c r="Q363" s="179">
        <f t="shared" si="50"/>
        <v>0</v>
      </c>
      <c r="R363" s="179">
        <f t="shared" si="51"/>
        <v>0</v>
      </c>
      <c r="S363" s="331"/>
      <c r="T363" s="480">
        <f t="shared" si="52"/>
        <v>0</v>
      </c>
      <c r="U363" s="448">
        <f t="shared" si="45"/>
        <v>0</v>
      </c>
      <c r="V363" s="449">
        <f>IF($D$8="Space By Space",$F363*$E363,IF($D363="Atrium &gt;40 ft in height",($F363*$E363)+0.04,IF($B363&lt;&gt;0,$E$8*'Project Information'!$L$9,0)))</f>
        <v>0</v>
      </c>
      <c r="W363" s="453">
        <f t="shared" si="53"/>
        <v>0</v>
      </c>
      <c r="X363" s="453">
        <f>IF(OR(C363="Refrig",AND($R$1="RWH",C363="Refrig"),AND($R$1="RWH",C363="Yes")),$W363*(1+#REF!),IF($C363="Yes",$W363*(1+$P$5),W363))</f>
        <v>0</v>
      </c>
      <c r="Y363" s="452">
        <f>IF(OR(C363="Refrig",AND($R$1="RWH",C363="Refrig"),AND($R$1="RWH",C363="Yes")),$V363*(1+#REF!),IF($C363="Yes",$V363*(1+$P$6),V363*(1+0)))</f>
        <v>0</v>
      </c>
      <c r="Z363" s="452">
        <f>IF(OR(C363="Refrig",AND($R$1="RWH",C363="Refrig"),AND($R$1="RWH",C363="Yes")),$W363*#REF!,IF(C363="Yes",$W363*$P$7,W363*0))</f>
        <v>0</v>
      </c>
    </row>
    <row r="364" spans="1:26" ht="63" customHeight="1" thickBot="1">
      <c r="A364" s="242">
        <v>355</v>
      </c>
      <c r="B364" s="243"/>
      <c r="C364" s="247"/>
      <c r="D364" s="279"/>
      <c r="E364" s="250">
        <f t="shared" si="46"/>
        <v>0</v>
      </c>
      <c r="F364" s="278">
        <f t="array" ref="F364">IFERROR(INDEX(CodeLPD,MATCH($D$8&amp;$D364,CodeMethod&amp;SpaceType,0), MATCH('Project Information'!$F$15,Table1[[#Headers],[2020 ECCCNYS (der. IECC 2018)]:[IECC 2015]],0)),0)</f>
        <v>0</v>
      </c>
      <c r="G364" s="328">
        <f>IF(AND('Project Information'!$C$15="Space By Space",'Interior Space'!$B364&gt;0),VLOOKUP('Interior Space'!$D364,Code!$B$34:$E$130,4,TRUE),IF(AND('Project Information'!$C$15="Whole Building",'Project Information'!$L$11=0),'Project Information'!$O$11,IF(AND('Project Information'!$C$15="Whole Building",'Project Information'!$L$11&lt;&gt;'Project Information'!$O$11),'Project Information'!$L$11,0)))</f>
        <v>0</v>
      </c>
      <c r="H364" s="248"/>
      <c r="I364" s="218">
        <f>IFERROR(VLOOKUP(H364,'LED Products List'!$B$8:$G$57,2,FALSE),0)</f>
        <v>0</v>
      </c>
      <c r="J364" s="218">
        <f>IFERROR(VLOOKUP(H364,'LED Products List'!$B$8:$G$57,3,FALSE),0)</f>
        <v>0</v>
      </c>
      <c r="K364" s="218">
        <f>IFERROR(VLOOKUP(H364,'LED Products List'!$B$8:$G$57,4,FALSE),0)</f>
        <v>0</v>
      </c>
      <c r="L364" s="248"/>
      <c r="M364" s="249"/>
      <c r="N364" s="250">
        <f t="shared" si="47"/>
        <v>0</v>
      </c>
      <c r="O364" s="251">
        <f t="shared" si="48"/>
        <v>0</v>
      </c>
      <c r="P364" s="179">
        <f t="shared" si="49"/>
        <v>0</v>
      </c>
      <c r="Q364" s="179">
        <f t="shared" si="50"/>
        <v>0</v>
      </c>
      <c r="R364" s="179">
        <f t="shared" si="51"/>
        <v>0</v>
      </c>
      <c r="S364" s="331"/>
      <c r="T364" s="480">
        <f t="shared" si="52"/>
        <v>0</v>
      </c>
      <c r="U364" s="448">
        <f t="shared" si="45"/>
        <v>0</v>
      </c>
      <c r="V364" s="449">
        <f>IF($D$8="Space By Space",$F364*$E364,IF($D364="Atrium &gt;40 ft in height",($F364*$E364)+0.04,IF($B364&lt;&gt;0,$E$8*'Project Information'!$L$9,0)))</f>
        <v>0</v>
      </c>
      <c r="W364" s="453">
        <f t="shared" si="53"/>
        <v>0</v>
      </c>
      <c r="X364" s="453">
        <f>IF(OR(C364="Refrig",AND($R$1="RWH",C364="Refrig"),AND($R$1="RWH",C364="Yes")),$W364*(1+#REF!),IF($C364="Yes",$W364*(1+$P$5),W364))</f>
        <v>0</v>
      </c>
      <c r="Y364" s="452">
        <f>IF(OR(C364="Refrig",AND($R$1="RWH",C364="Refrig"),AND($R$1="RWH",C364="Yes")),$V364*(1+#REF!),IF($C364="Yes",$V364*(1+$P$6),V364*(1+0)))</f>
        <v>0</v>
      </c>
      <c r="Z364" s="452">
        <f>IF(OR(C364="Refrig",AND($R$1="RWH",C364="Refrig"),AND($R$1="RWH",C364="Yes")),$W364*#REF!,IF(C364="Yes",$W364*$P$7,W364*0))</f>
        <v>0</v>
      </c>
    </row>
    <row r="365" spans="1:26" ht="63" customHeight="1" thickBot="1">
      <c r="A365" s="242">
        <v>356</v>
      </c>
      <c r="B365" s="243"/>
      <c r="C365" s="247"/>
      <c r="D365" s="279"/>
      <c r="E365" s="250">
        <f t="shared" si="46"/>
        <v>0</v>
      </c>
      <c r="F365" s="278">
        <f t="array" ref="F365">IFERROR(INDEX(CodeLPD,MATCH($D$8&amp;$D365,CodeMethod&amp;SpaceType,0), MATCH('Project Information'!$F$15,Table1[[#Headers],[2020 ECCCNYS (der. IECC 2018)]:[IECC 2015]],0)),0)</f>
        <v>0</v>
      </c>
      <c r="G365" s="328">
        <f>IF(AND('Project Information'!$C$15="Space By Space",'Interior Space'!$B365&gt;0),VLOOKUP('Interior Space'!$D365,Code!$B$34:$E$130,4,TRUE),IF(AND('Project Information'!$C$15="Whole Building",'Project Information'!$L$11=0),'Project Information'!$O$11,IF(AND('Project Information'!$C$15="Whole Building",'Project Information'!$L$11&lt;&gt;'Project Information'!$O$11),'Project Information'!$L$11,0)))</f>
        <v>0</v>
      </c>
      <c r="H365" s="248"/>
      <c r="I365" s="218">
        <f>IFERROR(VLOOKUP(H365,'LED Products List'!$B$8:$G$57,2,FALSE),0)</f>
        <v>0</v>
      </c>
      <c r="J365" s="218">
        <f>IFERROR(VLOOKUP(H365,'LED Products List'!$B$8:$G$57,3,FALSE),0)</f>
        <v>0</v>
      </c>
      <c r="K365" s="218">
        <f>IFERROR(VLOOKUP(H365,'LED Products List'!$B$8:$G$57,4,FALSE),0)</f>
        <v>0</v>
      </c>
      <c r="L365" s="248"/>
      <c r="M365" s="249"/>
      <c r="N365" s="250">
        <f t="shared" si="47"/>
        <v>0</v>
      </c>
      <c r="O365" s="251">
        <f t="shared" si="48"/>
        <v>0</v>
      </c>
      <c r="P365" s="179">
        <f t="shared" si="49"/>
        <v>0</v>
      </c>
      <c r="Q365" s="179">
        <f t="shared" si="50"/>
        <v>0</v>
      </c>
      <c r="R365" s="179">
        <f t="shared" si="51"/>
        <v>0</v>
      </c>
      <c r="S365" s="331"/>
      <c r="T365" s="480">
        <f t="shared" si="52"/>
        <v>0</v>
      </c>
      <c r="U365" s="448">
        <f t="shared" si="45"/>
        <v>0</v>
      </c>
      <c r="V365" s="449">
        <f>IF($D$8="Space By Space",$F365*$E365,IF($D365="Atrium &gt;40 ft in height",($F365*$E365)+0.04,IF($B365&lt;&gt;0,$E$8*'Project Information'!$L$9,0)))</f>
        <v>0</v>
      </c>
      <c r="W365" s="453">
        <f t="shared" si="53"/>
        <v>0</v>
      </c>
      <c r="X365" s="453">
        <f>IF(OR(C365="Refrig",AND($R$1="RWH",C365="Refrig"),AND($R$1="RWH",C365="Yes")),$W365*(1+#REF!),IF($C365="Yes",$W365*(1+$P$5),W365))</f>
        <v>0</v>
      </c>
      <c r="Y365" s="452">
        <f>IF(OR(C365="Refrig",AND($R$1="RWH",C365="Refrig"),AND($R$1="RWH",C365="Yes")),$V365*(1+#REF!),IF($C365="Yes",$V365*(1+$P$6),V365*(1+0)))</f>
        <v>0</v>
      </c>
      <c r="Z365" s="452">
        <f>IF(OR(C365="Refrig",AND($R$1="RWH",C365="Refrig"),AND($R$1="RWH",C365="Yes")),$W365*#REF!,IF(C365="Yes",$W365*$P$7,W365*0))</f>
        <v>0</v>
      </c>
    </row>
    <row r="366" spans="1:26" ht="63" customHeight="1" thickBot="1">
      <c r="A366" s="242">
        <v>357</v>
      </c>
      <c r="B366" s="243"/>
      <c r="C366" s="247"/>
      <c r="D366" s="279"/>
      <c r="E366" s="250">
        <f t="shared" si="46"/>
        <v>0</v>
      </c>
      <c r="F366" s="278">
        <f t="array" ref="F366">IFERROR(INDEX(CodeLPD,MATCH($D$8&amp;$D366,CodeMethod&amp;SpaceType,0), MATCH('Project Information'!$F$15,Table1[[#Headers],[2020 ECCCNYS (der. IECC 2018)]:[IECC 2015]],0)),0)</f>
        <v>0</v>
      </c>
      <c r="G366" s="328">
        <f>IF(AND('Project Information'!$C$15="Space By Space",'Interior Space'!$B366&gt;0),VLOOKUP('Interior Space'!$D366,Code!$B$34:$E$130,4,TRUE),IF(AND('Project Information'!$C$15="Whole Building",'Project Information'!$L$11=0),'Project Information'!$O$11,IF(AND('Project Information'!$C$15="Whole Building",'Project Information'!$L$11&lt;&gt;'Project Information'!$O$11),'Project Information'!$L$11,0)))</f>
        <v>0</v>
      </c>
      <c r="H366" s="248"/>
      <c r="I366" s="218">
        <f>IFERROR(VLOOKUP(H366,'LED Products List'!$B$8:$G$57,2,FALSE),0)</f>
        <v>0</v>
      </c>
      <c r="J366" s="218">
        <f>IFERROR(VLOOKUP(H366,'LED Products List'!$B$8:$G$57,3,FALSE),0)</f>
        <v>0</v>
      </c>
      <c r="K366" s="218">
        <f>IFERROR(VLOOKUP(H366,'LED Products List'!$B$8:$G$57,4,FALSE),0)</f>
        <v>0</v>
      </c>
      <c r="L366" s="248"/>
      <c r="M366" s="249"/>
      <c r="N366" s="250">
        <f t="shared" si="47"/>
        <v>0</v>
      </c>
      <c r="O366" s="251">
        <f t="shared" si="48"/>
        <v>0</v>
      </c>
      <c r="P366" s="179">
        <f t="shared" si="49"/>
        <v>0</v>
      </c>
      <c r="Q366" s="179">
        <f t="shared" si="50"/>
        <v>0</v>
      </c>
      <c r="R366" s="179">
        <f t="shared" si="51"/>
        <v>0</v>
      </c>
      <c r="S366" s="331"/>
      <c r="T366" s="480">
        <f t="shared" si="52"/>
        <v>0</v>
      </c>
      <c r="U366" s="448">
        <f t="shared" si="45"/>
        <v>0</v>
      </c>
      <c r="V366" s="449">
        <f>IF($D$8="Space By Space",$F366*$E366,IF($D366="Atrium &gt;40 ft in height",($F366*$E366)+0.04,IF($B366&lt;&gt;0,$E$8*'Project Information'!$L$9,0)))</f>
        <v>0</v>
      </c>
      <c r="W366" s="453">
        <f t="shared" si="53"/>
        <v>0</v>
      </c>
      <c r="X366" s="453">
        <f>IF(OR(C366="Refrig",AND($R$1="RWH",C366="Refrig"),AND($R$1="RWH",C366="Yes")),$W366*(1+#REF!),IF($C366="Yes",$W366*(1+$P$5),W366))</f>
        <v>0</v>
      </c>
      <c r="Y366" s="452">
        <f>IF(OR(C366="Refrig",AND($R$1="RWH",C366="Refrig"),AND($R$1="RWH",C366="Yes")),$V366*(1+#REF!),IF($C366="Yes",$V366*(1+$P$6),V366*(1+0)))</f>
        <v>0</v>
      </c>
      <c r="Z366" s="452">
        <f>IF(OR(C366="Refrig",AND($R$1="RWH",C366="Refrig"),AND($R$1="RWH",C366="Yes")),$W366*#REF!,IF(C366="Yes",$W366*$P$7,W366*0))</f>
        <v>0</v>
      </c>
    </row>
    <row r="367" spans="1:26" ht="63" customHeight="1" thickBot="1">
      <c r="A367" s="242">
        <v>358</v>
      </c>
      <c r="B367" s="243"/>
      <c r="C367" s="247"/>
      <c r="D367" s="279"/>
      <c r="E367" s="250">
        <f t="shared" si="46"/>
        <v>0</v>
      </c>
      <c r="F367" s="278">
        <f t="array" ref="F367">IFERROR(INDEX(CodeLPD,MATCH($D$8&amp;$D367,CodeMethod&amp;SpaceType,0), MATCH('Project Information'!$F$15,Table1[[#Headers],[2020 ECCCNYS (der. IECC 2018)]:[IECC 2015]],0)),0)</f>
        <v>0</v>
      </c>
      <c r="G367" s="328">
        <f>IF(AND('Project Information'!$C$15="Space By Space",'Interior Space'!$B367&gt;0),VLOOKUP('Interior Space'!$D367,Code!$B$34:$E$130,4,TRUE),IF(AND('Project Information'!$C$15="Whole Building",'Project Information'!$L$11=0),'Project Information'!$O$11,IF(AND('Project Information'!$C$15="Whole Building",'Project Information'!$L$11&lt;&gt;'Project Information'!$O$11),'Project Information'!$L$11,0)))</f>
        <v>0</v>
      </c>
      <c r="H367" s="248"/>
      <c r="I367" s="218">
        <f>IFERROR(VLOOKUP(H367,'LED Products List'!$B$8:$G$57,2,FALSE),0)</f>
        <v>0</v>
      </c>
      <c r="J367" s="218">
        <f>IFERROR(VLOOKUP(H367,'LED Products List'!$B$8:$G$57,3,FALSE),0)</f>
        <v>0</v>
      </c>
      <c r="K367" s="218">
        <f>IFERROR(VLOOKUP(H367,'LED Products List'!$B$8:$G$57,4,FALSE),0)</f>
        <v>0</v>
      </c>
      <c r="L367" s="248"/>
      <c r="M367" s="249"/>
      <c r="N367" s="250">
        <f t="shared" si="47"/>
        <v>0</v>
      </c>
      <c r="O367" s="251">
        <f t="shared" si="48"/>
        <v>0</v>
      </c>
      <c r="P367" s="179">
        <f t="shared" si="49"/>
        <v>0</v>
      </c>
      <c r="Q367" s="179">
        <f t="shared" si="50"/>
        <v>0</v>
      </c>
      <c r="R367" s="179">
        <f t="shared" si="51"/>
        <v>0</v>
      </c>
      <c r="S367" s="331"/>
      <c r="T367" s="480">
        <f t="shared" si="52"/>
        <v>0</v>
      </c>
      <c r="U367" s="448">
        <f t="shared" si="45"/>
        <v>0</v>
      </c>
      <c r="V367" s="449">
        <f>IF($D$8="Space By Space",$F367*$E367,IF($D367="Atrium &gt;40 ft in height",($F367*$E367)+0.04,IF($B367&lt;&gt;0,$E$8*'Project Information'!$L$9,0)))</f>
        <v>0</v>
      </c>
      <c r="W367" s="453">
        <f t="shared" si="53"/>
        <v>0</v>
      </c>
      <c r="X367" s="453">
        <f>IF(OR(C367="Refrig",AND($R$1="RWH",C367="Refrig"),AND($R$1="RWH",C367="Yes")),$W367*(1+#REF!),IF($C367="Yes",$W367*(1+$P$5),W367))</f>
        <v>0</v>
      </c>
      <c r="Y367" s="452">
        <f>IF(OR(C367="Refrig",AND($R$1="RWH",C367="Refrig"),AND($R$1="RWH",C367="Yes")),$V367*(1+#REF!),IF($C367="Yes",$V367*(1+$P$6),V367*(1+0)))</f>
        <v>0</v>
      </c>
      <c r="Z367" s="452">
        <f>IF(OR(C367="Refrig",AND($R$1="RWH",C367="Refrig"),AND($R$1="RWH",C367="Yes")),$W367*#REF!,IF(C367="Yes",$W367*$P$7,W367*0))</f>
        <v>0</v>
      </c>
    </row>
    <row r="368" spans="1:26" ht="63" customHeight="1" thickBot="1">
      <c r="A368" s="242">
        <v>359</v>
      </c>
      <c r="B368" s="243"/>
      <c r="C368" s="247"/>
      <c r="D368" s="279"/>
      <c r="E368" s="250">
        <f t="shared" si="46"/>
        <v>0</v>
      </c>
      <c r="F368" s="278">
        <f t="array" ref="F368">IFERROR(INDEX(CodeLPD,MATCH($D$8&amp;$D368,CodeMethod&amp;SpaceType,0), MATCH('Project Information'!$F$15,Table1[[#Headers],[2020 ECCCNYS (der. IECC 2018)]:[IECC 2015]],0)),0)</f>
        <v>0</v>
      </c>
      <c r="G368" s="328">
        <f>IF(AND('Project Information'!$C$15="Space By Space",'Interior Space'!$B368&gt;0),VLOOKUP('Interior Space'!$D368,Code!$B$34:$E$130,4,TRUE),IF(AND('Project Information'!$C$15="Whole Building",'Project Information'!$L$11=0),'Project Information'!$O$11,IF(AND('Project Information'!$C$15="Whole Building",'Project Information'!$L$11&lt;&gt;'Project Information'!$O$11),'Project Information'!$L$11,0)))</f>
        <v>0</v>
      </c>
      <c r="H368" s="248"/>
      <c r="I368" s="218">
        <f>IFERROR(VLOOKUP(H368,'LED Products List'!$B$8:$G$57,2,FALSE),0)</f>
        <v>0</v>
      </c>
      <c r="J368" s="218">
        <f>IFERROR(VLOOKUP(H368,'LED Products List'!$B$8:$G$57,3,FALSE),0)</f>
        <v>0</v>
      </c>
      <c r="K368" s="218">
        <f>IFERROR(VLOOKUP(H368,'LED Products List'!$B$8:$G$57,4,FALSE),0)</f>
        <v>0</v>
      </c>
      <c r="L368" s="248"/>
      <c r="M368" s="249"/>
      <c r="N368" s="250">
        <f t="shared" si="47"/>
        <v>0</v>
      </c>
      <c r="O368" s="251">
        <f t="shared" si="48"/>
        <v>0</v>
      </c>
      <c r="P368" s="179">
        <f t="shared" si="49"/>
        <v>0</v>
      </c>
      <c r="Q368" s="179">
        <f t="shared" si="50"/>
        <v>0</v>
      </c>
      <c r="R368" s="179">
        <f t="shared" si="51"/>
        <v>0</v>
      </c>
      <c r="S368" s="331"/>
      <c r="T368" s="480">
        <f t="shared" si="52"/>
        <v>0</v>
      </c>
      <c r="U368" s="448">
        <f t="shared" si="45"/>
        <v>0</v>
      </c>
      <c r="V368" s="449">
        <f>IF($D$8="Space By Space",$F368*$E368,IF($D368="Atrium &gt;40 ft in height",($F368*$E368)+0.04,IF($B368&lt;&gt;0,$E$8*'Project Information'!$L$9,0)))</f>
        <v>0</v>
      </c>
      <c r="W368" s="453">
        <f t="shared" si="53"/>
        <v>0</v>
      </c>
      <c r="X368" s="453">
        <f>IF(OR(C368="Refrig",AND($R$1="RWH",C368="Refrig"),AND($R$1="RWH",C368="Yes")),$W368*(1+#REF!),IF($C368="Yes",$W368*(1+$P$5),W368))</f>
        <v>0</v>
      </c>
      <c r="Y368" s="452">
        <f>IF(OR(C368="Refrig",AND($R$1="RWH",C368="Refrig"),AND($R$1="RWH",C368="Yes")),$V368*(1+#REF!),IF($C368="Yes",$V368*(1+$P$6),V368*(1+0)))</f>
        <v>0</v>
      </c>
      <c r="Z368" s="452">
        <f>IF(OR(C368="Refrig",AND($R$1="RWH",C368="Refrig"),AND($R$1="RWH",C368="Yes")),$W368*#REF!,IF(C368="Yes",$W368*$P$7,W368*0))</f>
        <v>0</v>
      </c>
    </row>
    <row r="369" spans="1:26" ht="63" customHeight="1" thickBot="1">
      <c r="A369" s="242">
        <v>360</v>
      </c>
      <c r="B369" s="243"/>
      <c r="C369" s="247"/>
      <c r="D369" s="279"/>
      <c r="E369" s="250">
        <f t="shared" si="46"/>
        <v>0</v>
      </c>
      <c r="F369" s="278">
        <f t="array" ref="F369">IFERROR(INDEX(CodeLPD,MATCH($D$8&amp;$D369,CodeMethod&amp;SpaceType,0), MATCH('Project Information'!$F$15,Table1[[#Headers],[2020 ECCCNYS (der. IECC 2018)]:[IECC 2015]],0)),0)</f>
        <v>0</v>
      </c>
      <c r="G369" s="328">
        <f>IF(AND('Project Information'!$C$15="Space By Space",'Interior Space'!$B369&gt;0),VLOOKUP('Interior Space'!$D369,Code!$B$34:$E$130,4,TRUE),IF(AND('Project Information'!$C$15="Whole Building",'Project Information'!$L$11=0),'Project Information'!$O$11,IF(AND('Project Information'!$C$15="Whole Building",'Project Information'!$L$11&lt;&gt;'Project Information'!$O$11),'Project Information'!$L$11,0)))</f>
        <v>0</v>
      </c>
      <c r="H369" s="248"/>
      <c r="I369" s="218">
        <f>IFERROR(VLOOKUP(H369,'LED Products List'!$B$8:$G$57,2,FALSE),0)</f>
        <v>0</v>
      </c>
      <c r="J369" s="218">
        <f>IFERROR(VLOOKUP(H369,'LED Products List'!$B$8:$G$57,3,FALSE),0)</f>
        <v>0</v>
      </c>
      <c r="K369" s="218">
        <f>IFERROR(VLOOKUP(H369,'LED Products List'!$B$8:$G$57,4,FALSE),0)</f>
        <v>0</v>
      </c>
      <c r="L369" s="248"/>
      <c r="M369" s="249"/>
      <c r="N369" s="250">
        <f t="shared" si="47"/>
        <v>0</v>
      </c>
      <c r="O369" s="251">
        <f t="shared" si="48"/>
        <v>0</v>
      </c>
      <c r="P369" s="179">
        <f t="shared" si="49"/>
        <v>0</v>
      </c>
      <c r="Q369" s="179">
        <f t="shared" si="50"/>
        <v>0</v>
      </c>
      <c r="R369" s="179">
        <f t="shared" si="51"/>
        <v>0</v>
      </c>
      <c r="S369" s="331"/>
      <c r="T369" s="480">
        <f t="shared" si="52"/>
        <v>0</v>
      </c>
      <c r="U369" s="448">
        <f t="shared" si="45"/>
        <v>0</v>
      </c>
      <c r="V369" s="449">
        <f>IF($D$8="Space By Space",$F369*$E369,IF($D369="Atrium &gt;40 ft in height",($F369*$E369)+0.04,IF($B369&lt;&gt;0,$E$8*'Project Information'!$L$9,0)))</f>
        <v>0</v>
      </c>
      <c r="W369" s="453">
        <f t="shared" si="53"/>
        <v>0</v>
      </c>
      <c r="X369" s="453">
        <f>IF(OR(C369="Refrig",AND($R$1="RWH",C369="Refrig"),AND($R$1="RWH",C369="Yes")),$W369*(1+#REF!),IF($C369="Yes",$W369*(1+$P$5),W369))</f>
        <v>0</v>
      </c>
      <c r="Y369" s="452">
        <f>IF(OR(C369="Refrig",AND($R$1="RWH",C369="Refrig"),AND($R$1="RWH",C369="Yes")),$V369*(1+#REF!),IF($C369="Yes",$V369*(1+$P$6),V369*(1+0)))</f>
        <v>0</v>
      </c>
      <c r="Z369" s="452">
        <f>IF(OR(C369="Refrig",AND($R$1="RWH",C369="Refrig"),AND($R$1="RWH",C369="Yes")),$W369*#REF!,IF(C369="Yes",$W369*$P$7,W369*0))</f>
        <v>0</v>
      </c>
    </row>
    <row r="370" spans="1:26" ht="63" customHeight="1" thickBot="1">
      <c r="A370" s="242">
        <v>361</v>
      </c>
      <c r="B370" s="243"/>
      <c r="C370" s="247"/>
      <c r="D370" s="279"/>
      <c r="E370" s="250">
        <f t="shared" si="46"/>
        <v>0</v>
      </c>
      <c r="F370" s="278">
        <f t="array" ref="F370">IFERROR(INDEX(CodeLPD,MATCH($D$8&amp;$D370,CodeMethod&amp;SpaceType,0), MATCH('Project Information'!$F$15,Table1[[#Headers],[2020 ECCCNYS (der. IECC 2018)]:[IECC 2015]],0)),0)</f>
        <v>0</v>
      </c>
      <c r="G370" s="328">
        <f>IF(AND('Project Information'!$C$15="Space By Space",'Interior Space'!$B370&gt;0),VLOOKUP('Interior Space'!$D370,Code!$B$34:$E$130,4,TRUE),IF(AND('Project Information'!$C$15="Whole Building",'Project Information'!$L$11=0),'Project Information'!$O$11,IF(AND('Project Information'!$C$15="Whole Building",'Project Information'!$L$11&lt;&gt;'Project Information'!$O$11),'Project Information'!$L$11,0)))</f>
        <v>0</v>
      </c>
      <c r="H370" s="248"/>
      <c r="I370" s="218">
        <f>IFERROR(VLOOKUP(H370,'LED Products List'!$B$8:$G$57,2,FALSE),0)</f>
        <v>0</v>
      </c>
      <c r="J370" s="218">
        <f>IFERROR(VLOOKUP(H370,'LED Products List'!$B$8:$G$57,3,FALSE),0)</f>
        <v>0</v>
      </c>
      <c r="K370" s="218">
        <f>IFERROR(VLOOKUP(H370,'LED Products List'!$B$8:$G$57,4,FALSE),0)</f>
        <v>0</v>
      </c>
      <c r="L370" s="248"/>
      <c r="M370" s="249"/>
      <c r="N370" s="250">
        <f t="shared" si="47"/>
        <v>0</v>
      </c>
      <c r="O370" s="251">
        <f t="shared" si="48"/>
        <v>0</v>
      </c>
      <c r="P370" s="179">
        <f t="shared" si="49"/>
        <v>0</v>
      </c>
      <c r="Q370" s="179">
        <f t="shared" si="50"/>
        <v>0</v>
      </c>
      <c r="R370" s="179">
        <f t="shared" si="51"/>
        <v>0</v>
      </c>
      <c r="S370" s="331"/>
      <c r="T370" s="480">
        <f t="shared" si="52"/>
        <v>0</v>
      </c>
      <c r="U370" s="448">
        <f t="shared" si="45"/>
        <v>0</v>
      </c>
      <c r="V370" s="449">
        <f>IF($D$8="Space By Space",$F370*$E370,IF($D370="Atrium &gt;40 ft in height",($F370*$E370)+0.04,IF($B370&lt;&gt;0,$E$8*'Project Information'!$L$9,0)))</f>
        <v>0</v>
      </c>
      <c r="W370" s="453">
        <f t="shared" si="53"/>
        <v>0</v>
      </c>
      <c r="X370" s="453">
        <f>IF(OR(C370="Refrig",AND($R$1="RWH",C370="Refrig"),AND($R$1="RWH",C370="Yes")),$W370*(1+#REF!),IF($C370="Yes",$W370*(1+$P$5),W370))</f>
        <v>0</v>
      </c>
      <c r="Y370" s="452">
        <f>IF(OR(C370="Refrig",AND($R$1="RWH",C370="Refrig"),AND($R$1="RWH",C370="Yes")),$V370*(1+#REF!),IF($C370="Yes",$V370*(1+$P$6),V370*(1+0)))</f>
        <v>0</v>
      </c>
      <c r="Z370" s="452">
        <f>IF(OR(C370="Refrig",AND($R$1="RWH",C370="Refrig"),AND($R$1="RWH",C370="Yes")),$W370*#REF!,IF(C370="Yes",$W370*$P$7,W370*0))</f>
        <v>0</v>
      </c>
    </row>
    <row r="371" spans="1:26" ht="63" customHeight="1" thickBot="1">
      <c r="A371" s="242">
        <v>362</v>
      </c>
      <c r="B371" s="243"/>
      <c r="C371" s="247"/>
      <c r="D371" s="279"/>
      <c r="E371" s="250">
        <f t="shared" si="46"/>
        <v>0</v>
      </c>
      <c r="F371" s="278">
        <f t="array" ref="F371">IFERROR(INDEX(CodeLPD,MATCH($D$8&amp;$D371,CodeMethod&amp;SpaceType,0), MATCH('Project Information'!$F$15,Table1[[#Headers],[2020 ECCCNYS (der. IECC 2018)]:[IECC 2015]],0)),0)</f>
        <v>0</v>
      </c>
      <c r="G371" s="328">
        <f>IF(AND('Project Information'!$C$15="Space By Space",'Interior Space'!$B371&gt;0),VLOOKUP('Interior Space'!$D371,Code!$B$34:$E$130,4,TRUE),IF(AND('Project Information'!$C$15="Whole Building",'Project Information'!$L$11=0),'Project Information'!$O$11,IF(AND('Project Information'!$C$15="Whole Building",'Project Information'!$L$11&lt;&gt;'Project Information'!$O$11),'Project Information'!$L$11,0)))</f>
        <v>0</v>
      </c>
      <c r="H371" s="248"/>
      <c r="I371" s="218">
        <f>IFERROR(VLOOKUP(H371,'LED Products List'!$B$8:$G$57,2,FALSE),0)</f>
        <v>0</v>
      </c>
      <c r="J371" s="218">
        <f>IFERROR(VLOOKUP(H371,'LED Products List'!$B$8:$G$57,3,FALSE),0)</f>
        <v>0</v>
      </c>
      <c r="K371" s="218">
        <f>IFERROR(VLOOKUP(H371,'LED Products List'!$B$8:$G$57,4,FALSE),0)</f>
        <v>0</v>
      </c>
      <c r="L371" s="248"/>
      <c r="M371" s="249"/>
      <c r="N371" s="250">
        <f t="shared" si="47"/>
        <v>0</v>
      </c>
      <c r="O371" s="251">
        <f t="shared" si="48"/>
        <v>0</v>
      </c>
      <c r="P371" s="179">
        <f t="shared" si="49"/>
        <v>0</v>
      </c>
      <c r="Q371" s="179">
        <f t="shared" si="50"/>
        <v>0</v>
      </c>
      <c r="R371" s="179">
        <f t="shared" si="51"/>
        <v>0</v>
      </c>
      <c r="S371" s="331"/>
      <c r="T371" s="480">
        <f t="shared" si="52"/>
        <v>0</v>
      </c>
      <c r="U371" s="448">
        <f t="shared" si="45"/>
        <v>0</v>
      </c>
      <c r="V371" s="449">
        <f>IF($D$8="Space By Space",$F371*$E371,IF($D371="Atrium &gt;40 ft in height",($F371*$E371)+0.04,IF($B371&lt;&gt;0,$E$8*'Project Information'!$L$9,0)))</f>
        <v>0</v>
      </c>
      <c r="W371" s="453">
        <f t="shared" si="53"/>
        <v>0</v>
      </c>
      <c r="X371" s="453">
        <f>IF(OR(C371="Refrig",AND($R$1="RWH",C371="Refrig"),AND($R$1="RWH",C371="Yes")),$W371*(1+#REF!),IF($C371="Yes",$W371*(1+$P$5),W371))</f>
        <v>0</v>
      </c>
      <c r="Y371" s="452">
        <f>IF(OR(C371="Refrig",AND($R$1="RWH",C371="Refrig"),AND($R$1="RWH",C371="Yes")),$V371*(1+#REF!),IF($C371="Yes",$V371*(1+$P$6),V371*(1+0)))</f>
        <v>0</v>
      </c>
      <c r="Z371" s="452">
        <f>IF(OR(C371="Refrig",AND($R$1="RWH",C371="Refrig"),AND($R$1="RWH",C371="Yes")),$W371*#REF!,IF(C371="Yes",$W371*$P$7,W371*0))</f>
        <v>0</v>
      </c>
    </row>
    <row r="372" spans="1:26" ht="63" customHeight="1" thickBot="1">
      <c r="A372" s="242">
        <v>363</v>
      </c>
      <c r="B372" s="243"/>
      <c r="C372" s="247"/>
      <c r="D372" s="279"/>
      <c r="E372" s="250">
        <f t="shared" si="46"/>
        <v>0</v>
      </c>
      <c r="F372" s="278">
        <f t="array" ref="F372">IFERROR(INDEX(CodeLPD,MATCH($D$8&amp;$D372,CodeMethod&amp;SpaceType,0), MATCH('Project Information'!$F$15,Table1[[#Headers],[2020 ECCCNYS (der. IECC 2018)]:[IECC 2015]],0)),0)</f>
        <v>0</v>
      </c>
      <c r="G372" s="328">
        <f>IF(AND('Project Information'!$C$15="Space By Space",'Interior Space'!$B372&gt;0),VLOOKUP('Interior Space'!$D372,Code!$B$34:$E$130,4,TRUE),IF(AND('Project Information'!$C$15="Whole Building",'Project Information'!$L$11=0),'Project Information'!$O$11,IF(AND('Project Information'!$C$15="Whole Building",'Project Information'!$L$11&lt;&gt;'Project Information'!$O$11),'Project Information'!$L$11,0)))</f>
        <v>0</v>
      </c>
      <c r="H372" s="248"/>
      <c r="I372" s="218">
        <f>IFERROR(VLOOKUP(H372,'LED Products List'!$B$8:$G$57,2,FALSE),0)</f>
        <v>0</v>
      </c>
      <c r="J372" s="218">
        <f>IFERROR(VLOOKUP(H372,'LED Products List'!$B$8:$G$57,3,FALSE),0)</f>
        <v>0</v>
      </c>
      <c r="K372" s="218">
        <f>IFERROR(VLOOKUP(H372,'LED Products List'!$B$8:$G$57,4,FALSE),0)</f>
        <v>0</v>
      </c>
      <c r="L372" s="248"/>
      <c r="M372" s="249"/>
      <c r="N372" s="250">
        <f t="shared" si="47"/>
        <v>0</v>
      </c>
      <c r="O372" s="251">
        <f t="shared" si="48"/>
        <v>0</v>
      </c>
      <c r="P372" s="179">
        <f t="shared" si="49"/>
        <v>0</v>
      </c>
      <c r="Q372" s="179">
        <f t="shared" si="50"/>
        <v>0</v>
      </c>
      <c r="R372" s="179">
        <f t="shared" si="51"/>
        <v>0</v>
      </c>
      <c r="S372" s="331"/>
      <c r="T372" s="480">
        <f t="shared" si="52"/>
        <v>0</v>
      </c>
      <c r="U372" s="448">
        <f t="shared" si="45"/>
        <v>0</v>
      </c>
      <c r="V372" s="449">
        <f>IF($D$8="Space By Space",$F372*$E372,IF($D372="Atrium &gt;40 ft in height",($F372*$E372)+0.04,IF($B372&lt;&gt;0,$E$8*'Project Information'!$L$9,0)))</f>
        <v>0</v>
      </c>
      <c r="W372" s="453">
        <f t="shared" si="53"/>
        <v>0</v>
      </c>
      <c r="X372" s="453">
        <f>IF(OR(C372="Refrig",AND($R$1="RWH",C372="Refrig"),AND($R$1="RWH",C372="Yes")),$W372*(1+#REF!),IF($C372="Yes",$W372*(1+$P$5),W372))</f>
        <v>0</v>
      </c>
      <c r="Y372" s="452">
        <f>IF(OR(C372="Refrig",AND($R$1="RWH",C372="Refrig"),AND($R$1="RWH",C372="Yes")),$V372*(1+#REF!),IF($C372="Yes",$V372*(1+$P$6),V372*(1+0)))</f>
        <v>0</v>
      </c>
      <c r="Z372" s="452">
        <f>IF(OR(C372="Refrig",AND($R$1="RWH",C372="Refrig"),AND($R$1="RWH",C372="Yes")),$W372*#REF!,IF(C372="Yes",$W372*$P$7,W372*0))</f>
        <v>0</v>
      </c>
    </row>
    <row r="373" spans="1:26" ht="63" customHeight="1" thickBot="1">
      <c r="A373" s="242">
        <v>364</v>
      </c>
      <c r="B373" s="243"/>
      <c r="C373" s="247"/>
      <c r="D373" s="279"/>
      <c r="E373" s="250">
        <f t="shared" si="46"/>
        <v>0</v>
      </c>
      <c r="F373" s="278">
        <f t="array" ref="F373">IFERROR(INDEX(CodeLPD,MATCH($D$8&amp;$D373,CodeMethod&amp;SpaceType,0), MATCH('Project Information'!$F$15,Table1[[#Headers],[2020 ECCCNYS (der. IECC 2018)]:[IECC 2015]],0)),0)</f>
        <v>0</v>
      </c>
      <c r="G373" s="328">
        <f>IF(AND('Project Information'!$C$15="Space By Space",'Interior Space'!$B373&gt;0),VLOOKUP('Interior Space'!$D373,Code!$B$34:$E$130,4,TRUE),IF(AND('Project Information'!$C$15="Whole Building",'Project Information'!$L$11=0),'Project Information'!$O$11,IF(AND('Project Information'!$C$15="Whole Building",'Project Information'!$L$11&lt;&gt;'Project Information'!$O$11),'Project Information'!$L$11,0)))</f>
        <v>0</v>
      </c>
      <c r="H373" s="248"/>
      <c r="I373" s="218">
        <f>IFERROR(VLOOKUP(H373,'LED Products List'!$B$8:$G$57,2,FALSE),0)</f>
        <v>0</v>
      </c>
      <c r="J373" s="218">
        <f>IFERROR(VLOOKUP(H373,'LED Products List'!$B$8:$G$57,3,FALSE),0)</f>
        <v>0</v>
      </c>
      <c r="K373" s="218">
        <f>IFERROR(VLOOKUP(H373,'LED Products List'!$B$8:$G$57,4,FALSE),0)</f>
        <v>0</v>
      </c>
      <c r="L373" s="248"/>
      <c r="M373" s="249"/>
      <c r="N373" s="250">
        <f t="shared" si="47"/>
        <v>0</v>
      </c>
      <c r="O373" s="251">
        <f t="shared" si="48"/>
        <v>0</v>
      </c>
      <c r="P373" s="179">
        <f t="shared" si="49"/>
        <v>0</v>
      </c>
      <c r="Q373" s="179">
        <f t="shared" si="50"/>
        <v>0</v>
      </c>
      <c r="R373" s="179">
        <f t="shared" si="51"/>
        <v>0</v>
      </c>
      <c r="S373" s="331"/>
      <c r="T373" s="480">
        <f t="shared" si="52"/>
        <v>0</v>
      </c>
      <c r="U373" s="448">
        <f t="shared" si="45"/>
        <v>0</v>
      </c>
      <c r="V373" s="449">
        <f>IF($D$8="Space By Space",$F373*$E373,IF($D373="Atrium &gt;40 ft in height",($F373*$E373)+0.04,IF($B373&lt;&gt;0,$E$8*'Project Information'!$L$9,0)))</f>
        <v>0</v>
      </c>
      <c r="W373" s="453">
        <f t="shared" si="53"/>
        <v>0</v>
      </c>
      <c r="X373" s="453">
        <f>IF(OR(C373="Refrig",AND($R$1="RWH",C373="Refrig"),AND($R$1="RWH",C373="Yes")),$W373*(1+#REF!),IF($C373="Yes",$W373*(1+$P$5),W373))</f>
        <v>0</v>
      </c>
      <c r="Y373" s="452">
        <f>IF(OR(C373="Refrig",AND($R$1="RWH",C373="Refrig"),AND($R$1="RWH",C373="Yes")),$V373*(1+#REF!),IF($C373="Yes",$V373*(1+$P$6),V373*(1+0)))</f>
        <v>0</v>
      </c>
      <c r="Z373" s="452">
        <f>IF(OR(C373="Refrig",AND($R$1="RWH",C373="Refrig"),AND($R$1="RWH",C373="Yes")),$W373*#REF!,IF(C373="Yes",$W373*$P$7,W373*0))</f>
        <v>0</v>
      </c>
    </row>
    <row r="374" spans="1:26" ht="63" customHeight="1" thickBot="1">
      <c r="A374" s="242">
        <v>365</v>
      </c>
      <c r="B374" s="243"/>
      <c r="C374" s="247"/>
      <c r="D374" s="279"/>
      <c r="E374" s="250">
        <f t="shared" si="46"/>
        <v>0</v>
      </c>
      <c r="F374" s="278">
        <f t="array" ref="F374">IFERROR(INDEX(CodeLPD,MATCH($D$8&amp;$D374,CodeMethod&amp;SpaceType,0), MATCH('Project Information'!$F$15,Table1[[#Headers],[2020 ECCCNYS (der. IECC 2018)]:[IECC 2015]],0)),0)</f>
        <v>0</v>
      </c>
      <c r="G374" s="328">
        <f>IF(AND('Project Information'!$C$15="Space By Space",'Interior Space'!$B374&gt;0),VLOOKUP('Interior Space'!$D374,Code!$B$34:$E$130,4,TRUE),IF(AND('Project Information'!$C$15="Whole Building",'Project Information'!$L$11=0),'Project Information'!$O$11,IF(AND('Project Information'!$C$15="Whole Building",'Project Information'!$L$11&lt;&gt;'Project Information'!$O$11),'Project Information'!$L$11,0)))</f>
        <v>0</v>
      </c>
      <c r="H374" s="248"/>
      <c r="I374" s="218">
        <f>IFERROR(VLOOKUP(H374,'LED Products List'!$B$8:$G$57,2,FALSE),0)</f>
        <v>0</v>
      </c>
      <c r="J374" s="218">
        <f>IFERROR(VLOOKUP(H374,'LED Products List'!$B$8:$G$57,3,FALSE),0)</f>
        <v>0</v>
      </c>
      <c r="K374" s="218">
        <f>IFERROR(VLOOKUP(H374,'LED Products List'!$B$8:$G$57,4,FALSE),0)</f>
        <v>0</v>
      </c>
      <c r="L374" s="248"/>
      <c r="M374" s="249"/>
      <c r="N374" s="250">
        <f t="shared" si="47"/>
        <v>0</v>
      </c>
      <c r="O374" s="251">
        <f t="shared" si="48"/>
        <v>0</v>
      </c>
      <c r="P374" s="179">
        <f t="shared" si="49"/>
        <v>0</v>
      </c>
      <c r="Q374" s="179">
        <f t="shared" si="50"/>
        <v>0</v>
      </c>
      <c r="R374" s="179">
        <f t="shared" si="51"/>
        <v>0</v>
      </c>
      <c r="S374" s="331"/>
      <c r="T374" s="480">
        <f t="shared" si="52"/>
        <v>0</v>
      </c>
      <c r="U374" s="448">
        <f t="shared" si="45"/>
        <v>0</v>
      </c>
      <c r="V374" s="449">
        <f>IF($D$8="Space By Space",$F374*$E374,IF($D374="Atrium &gt;40 ft in height",($F374*$E374)+0.04,IF($B374&lt;&gt;0,$E$8*'Project Information'!$L$9,0)))</f>
        <v>0</v>
      </c>
      <c r="W374" s="453">
        <f t="shared" si="53"/>
        <v>0</v>
      </c>
      <c r="X374" s="453">
        <f>IF(OR(C374="Refrig",AND($R$1="RWH",C374="Refrig"),AND($R$1="RWH",C374="Yes")),$W374*(1+#REF!),IF($C374="Yes",$W374*(1+$P$5),W374))</f>
        <v>0</v>
      </c>
      <c r="Y374" s="452">
        <f>IF(OR(C374="Refrig",AND($R$1="RWH",C374="Refrig"),AND($R$1="RWH",C374="Yes")),$V374*(1+#REF!),IF($C374="Yes",$V374*(1+$P$6),V374*(1+0)))</f>
        <v>0</v>
      </c>
      <c r="Z374" s="452">
        <f>IF(OR(C374="Refrig",AND($R$1="RWH",C374="Refrig"),AND($R$1="RWH",C374="Yes")),$W374*#REF!,IF(C374="Yes",$W374*$P$7,W374*0))</f>
        <v>0</v>
      </c>
    </row>
    <row r="375" spans="1:26" ht="63" customHeight="1" thickBot="1">
      <c r="A375" s="242">
        <v>366</v>
      </c>
      <c r="B375" s="243"/>
      <c r="C375" s="247"/>
      <c r="D375" s="279"/>
      <c r="E375" s="250">
        <f t="shared" si="46"/>
        <v>0</v>
      </c>
      <c r="F375" s="278">
        <f t="array" ref="F375">IFERROR(INDEX(CodeLPD,MATCH($D$8&amp;$D375,CodeMethod&amp;SpaceType,0), MATCH('Project Information'!$F$15,Table1[[#Headers],[2020 ECCCNYS (der. IECC 2018)]:[IECC 2015]],0)),0)</f>
        <v>0</v>
      </c>
      <c r="G375" s="328">
        <f>IF(AND('Project Information'!$C$15="Space By Space",'Interior Space'!$B375&gt;0),VLOOKUP('Interior Space'!$D375,Code!$B$34:$E$130,4,TRUE),IF(AND('Project Information'!$C$15="Whole Building",'Project Information'!$L$11=0),'Project Information'!$O$11,IF(AND('Project Information'!$C$15="Whole Building",'Project Information'!$L$11&lt;&gt;'Project Information'!$O$11),'Project Information'!$L$11,0)))</f>
        <v>0</v>
      </c>
      <c r="H375" s="248"/>
      <c r="I375" s="218">
        <f>IFERROR(VLOOKUP(H375,'LED Products List'!$B$8:$G$57,2,FALSE),0)</f>
        <v>0</v>
      </c>
      <c r="J375" s="218">
        <f>IFERROR(VLOOKUP(H375,'LED Products List'!$B$8:$G$57,3,FALSE),0)</f>
        <v>0</v>
      </c>
      <c r="K375" s="218">
        <f>IFERROR(VLOOKUP(H375,'LED Products List'!$B$8:$G$57,4,FALSE),0)</f>
        <v>0</v>
      </c>
      <c r="L375" s="248"/>
      <c r="M375" s="249"/>
      <c r="N375" s="250">
        <f t="shared" si="47"/>
        <v>0</v>
      </c>
      <c r="O375" s="251">
        <f t="shared" si="48"/>
        <v>0</v>
      </c>
      <c r="P375" s="179">
        <f t="shared" si="49"/>
        <v>0</v>
      </c>
      <c r="Q375" s="179">
        <f t="shared" si="50"/>
        <v>0</v>
      </c>
      <c r="R375" s="179">
        <f t="shared" si="51"/>
        <v>0</v>
      </c>
      <c r="S375" s="331"/>
      <c r="T375" s="480">
        <f t="shared" si="52"/>
        <v>0</v>
      </c>
      <c r="U375" s="448">
        <f t="shared" si="45"/>
        <v>0</v>
      </c>
      <c r="V375" s="449">
        <f>IF($D$8="Space By Space",$F375*$E375,IF($D375="Atrium &gt;40 ft in height",($F375*$E375)+0.04,IF($B375&lt;&gt;0,$E$8*'Project Information'!$L$9,0)))</f>
        <v>0</v>
      </c>
      <c r="W375" s="453">
        <f t="shared" si="53"/>
        <v>0</v>
      </c>
      <c r="X375" s="453">
        <f>IF(OR(C375="Refrig",AND($R$1="RWH",C375="Refrig"),AND($R$1="RWH",C375="Yes")),$W375*(1+#REF!),IF($C375="Yes",$W375*(1+$P$5),W375))</f>
        <v>0</v>
      </c>
      <c r="Y375" s="452">
        <f>IF(OR(C375="Refrig",AND($R$1="RWH",C375="Refrig"),AND($R$1="RWH",C375="Yes")),$V375*(1+#REF!),IF($C375="Yes",$V375*(1+$P$6),V375*(1+0)))</f>
        <v>0</v>
      </c>
      <c r="Z375" s="452">
        <f>IF(OR(C375="Refrig",AND($R$1="RWH",C375="Refrig"),AND($R$1="RWH",C375="Yes")),$W375*#REF!,IF(C375="Yes",$W375*$P$7,W375*0))</f>
        <v>0</v>
      </c>
    </row>
    <row r="376" spans="1:26" ht="63" customHeight="1" thickBot="1">
      <c r="A376" s="242">
        <v>367</v>
      </c>
      <c r="B376" s="243"/>
      <c r="C376" s="247"/>
      <c r="D376" s="279"/>
      <c r="E376" s="250">
        <f t="shared" si="46"/>
        <v>0</v>
      </c>
      <c r="F376" s="278">
        <f t="array" ref="F376">IFERROR(INDEX(CodeLPD,MATCH($D$8&amp;$D376,CodeMethod&amp;SpaceType,0), MATCH('Project Information'!$F$15,Table1[[#Headers],[2020 ECCCNYS (der. IECC 2018)]:[IECC 2015]],0)),0)</f>
        <v>0</v>
      </c>
      <c r="G376" s="328">
        <f>IF(AND('Project Information'!$C$15="Space By Space",'Interior Space'!$B376&gt;0),VLOOKUP('Interior Space'!$D376,Code!$B$34:$E$130,4,TRUE),IF(AND('Project Information'!$C$15="Whole Building",'Project Information'!$L$11=0),'Project Information'!$O$11,IF(AND('Project Information'!$C$15="Whole Building",'Project Information'!$L$11&lt;&gt;'Project Information'!$O$11),'Project Information'!$L$11,0)))</f>
        <v>0</v>
      </c>
      <c r="H376" s="248"/>
      <c r="I376" s="218">
        <f>IFERROR(VLOOKUP(H376,'LED Products List'!$B$8:$G$57,2,FALSE),0)</f>
        <v>0</v>
      </c>
      <c r="J376" s="218">
        <f>IFERROR(VLOOKUP(H376,'LED Products List'!$B$8:$G$57,3,FALSE),0)</f>
        <v>0</v>
      </c>
      <c r="K376" s="218">
        <f>IFERROR(VLOOKUP(H376,'LED Products List'!$B$8:$G$57,4,FALSE),0)</f>
        <v>0</v>
      </c>
      <c r="L376" s="248"/>
      <c r="M376" s="249"/>
      <c r="N376" s="250">
        <f t="shared" si="47"/>
        <v>0</v>
      </c>
      <c r="O376" s="251">
        <f t="shared" si="48"/>
        <v>0</v>
      </c>
      <c r="P376" s="179">
        <f t="shared" si="49"/>
        <v>0</v>
      </c>
      <c r="Q376" s="179">
        <f t="shared" si="50"/>
        <v>0</v>
      </c>
      <c r="R376" s="179">
        <f t="shared" si="51"/>
        <v>0</v>
      </c>
      <c r="S376" s="331"/>
      <c r="T376" s="480">
        <f t="shared" si="52"/>
        <v>0</v>
      </c>
      <c r="U376" s="448">
        <f t="shared" si="45"/>
        <v>0</v>
      </c>
      <c r="V376" s="449">
        <f>IF($D$8="Space By Space",$F376*$E376,IF($D376="Atrium &gt;40 ft in height",($F376*$E376)+0.04,IF($B376&lt;&gt;0,$E$8*'Project Information'!$L$9,0)))</f>
        <v>0</v>
      </c>
      <c r="W376" s="453">
        <f t="shared" si="53"/>
        <v>0</v>
      </c>
      <c r="X376" s="453">
        <f>IF(OR(C376="Refrig",AND($R$1="RWH",C376="Refrig"),AND($R$1="RWH",C376="Yes")),$W376*(1+#REF!),IF($C376="Yes",$W376*(1+$P$5),W376))</f>
        <v>0</v>
      </c>
      <c r="Y376" s="452">
        <f>IF(OR(C376="Refrig",AND($R$1="RWH",C376="Refrig"),AND($R$1="RWH",C376="Yes")),$V376*(1+#REF!),IF($C376="Yes",$V376*(1+$P$6),V376*(1+0)))</f>
        <v>0</v>
      </c>
      <c r="Z376" s="452">
        <f>IF(OR(C376="Refrig",AND($R$1="RWH",C376="Refrig"),AND($R$1="RWH",C376="Yes")),$W376*#REF!,IF(C376="Yes",$W376*$P$7,W376*0))</f>
        <v>0</v>
      </c>
    </row>
    <row r="377" spans="1:26" ht="63" customHeight="1" thickBot="1">
      <c r="A377" s="242">
        <v>368</v>
      </c>
      <c r="B377" s="243"/>
      <c r="C377" s="247"/>
      <c r="D377" s="279"/>
      <c r="E377" s="250">
        <f t="shared" si="46"/>
        <v>0</v>
      </c>
      <c r="F377" s="278">
        <f t="array" ref="F377">IFERROR(INDEX(CodeLPD,MATCH($D$8&amp;$D377,CodeMethod&amp;SpaceType,0), MATCH('Project Information'!$F$15,Table1[[#Headers],[2020 ECCCNYS (der. IECC 2018)]:[IECC 2015]],0)),0)</f>
        <v>0</v>
      </c>
      <c r="G377" s="328">
        <f>IF(AND('Project Information'!$C$15="Space By Space",'Interior Space'!$B377&gt;0),VLOOKUP('Interior Space'!$D377,Code!$B$34:$E$130,4,TRUE),IF(AND('Project Information'!$C$15="Whole Building",'Project Information'!$L$11=0),'Project Information'!$O$11,IF(AND('Project Information'!$C$15="Whole Building",'Project Information'!$L$11&lt;&gt;'Project Information'!$O$11),'Project Information'!$L$11,0)))</f>
        <v>0</v>
      </c>
      <c r="H377" s="248"/>
      <c r="I377" s="218">
        <f>IFERROR(VLOOKUP(H377,'LED Products List'!$B$8:$G$57,2,FALSE),0)</f>
        <v>0</v>
      </c>
      <c r="J377" s="218">
        <f>IFERROR(VLOOKUP(H377,'LED Products List'!$B$8:$G$57,3,FALSE),0)</f>
        <v>0</v>
      </c>
      <c r="K377" s="218">
        <f>IFERROR(VLOOKUP(H377,'LED Products List'!$B$8:$G$57,4,FALSE),0)</f>
        <v>0</v>
      </c>
      <c r="L377" s="248"/>
      <c r="M377" s="249"/>
      <c r="N377" s="250">
        <f t="shared" si="47"/>
        <v>0</v>
      </c>
      <c r="O377" s="251">
        <f t="shared" si="48"/>
        <v>0</v>
      </c>
      <c r="P377" s="179">
        <f t="shared" si="49"/>
        <v>0</v>
      </c>
      <c r="Q377" s="179">
        <f t="shared" si="50"/>
        <v>0</v>
      </c>
      <c r="R377" s="179">
        <f t="shared" si="51"/>
        <v>0</v>
      </c>
      <c r="S377" s="331"/>
      <c r="T377" s="480">
        <f t="shared" si="52"/>
        <v>0</v>
      </c>
      <c r="U377" s="448">
        <f t="shared" si="45"/>
        <v>0</v>
      </c>
      <c r="V377" s="449">
        <f>IF($D$8="Space By Space",$F377*$E377,IF($D377="Atrium &gt;40 ft in height",($F377*$E377)+0.04,IF($B377&lt;&gt;0,$E$8*'Project Information'!$L$9,0)))</f>
        <v>0</v>
      </c>
      <c r="W377" s="453">
        <f t="shared" si="53"/>
        <v>0</v>
      </c>
      <c r="X377" s="453">
        <f>IF(OR(C377="Refrig",AND($R$1="RWH",C377="Refrig"),AND($R$1="RWH",C377="Yes")),$W377*(1+#REF!),IF($C377="Yes",$W377*(1+$P$5),W377))</f>
        <v>0</v>
      </c>
      <c r="Y377" s="452">
        <f>IF(OR(C377="Refrig",AND($R$1="RWH",C377="Refrig"),AND($R$1="RWH",C377="Yes")),$V377*(1+#REF!),IF($C377="Yes",$V377*(1+$P$6),V377*(1+0)))</f>
        <v>0</v>
      </c>
      <c r="Z377" s="452">
        <f>IF(OR(C377="Refrig",AND($R$1="RWH",C377="Refrig"),AND($R$1="RWH",C377="Yes")),$W377*#REF!,IF(C377="Yes",$W377*$P$7,W377*0))</f>
        <v>0</v>
      </c>
    </row>
    <row r="378" spans="1:26" ht="63" customHeight="1" thickBot="1">
      <c r="A378" s="242">
        <v>369</v>
      </c>
      <c r="B378" s="243"/>
      <c r="C378" s="247"/>
      <c r="D378" s="279"/>
      <c r="E378" s="250">
        <f t="shared" si="46"/>
        <v>0</v>
      </c>
      <c r="F378" s="278">
        <f t="array" ref="F378">IFERROR(INDEX(CodeLPD,MATCH($D$8&amp;$D378,CodeMethod&amp;SpaceType,0), MATCH('Project Information'!$F$15,Table1[[#Headers],[2020 ECCCNYS (der. IECC 2018)]:[IECC 2015]],0)),0)</f>
        <v>0</v>
      </c>
      <c r="G378" s="328">
        <f>IF(AND('Project Information'!$C$15="Space By Space",'Interior Space'!$B378&gt;0),VLOOKUP('Interior Space'!$D378,Code!$B$34:$E$130,4,TRUE),IF(AND('Project Information'!$C$15="Whole Building",'Project Information'!$L$11=0),'Project Information'!$O$11,IF(AND('Project Information'!$C$15="Whole Building",'Project Information'!$L$11&lt;&gt;'Project Information'!$O$11),'Project Information'!$L$11,0)))</f>
        <v>0</v>
      </c>
      <c r="H378" s="248"/>
      <c r="I378" s="218">
        <f>IFERROR(VLOOKUP(H378,'LED Products List'!$B$8:$G$57,2,FALSE),0)</f>
        <v>0</v>
      </c>
      <c r="J378" s="218">
        <f>IFERROR(VLOOKUP(H378,'LED Products List'!$B$8:$G$57,3,FALSE),0)</f>
        <v>0</v>
      </c>
      <c r="K378" s="218">
        <f>IFERROR(VLOOKUP(H378,'LED Products List'!$B$8:$G$57,4,FALSE),0)</f>
        <v>0</v>
      </c>
      <c r="L378" s="248"/>
      <c r="M378" s="249"/>
      <c r="N378" s="250">
        <f t="shared" si="47"/>
        <v>0</v>
      </c>
      <c r="O378" s="251">
        <f t="shared" si="48"/>
        <v>0</v>
      </c>
      <c r="P378" s="179">
        <f t="shared" si="49"/>
        <v>0</v>
      </c>
      <c r="Q378" s="179">
        <f t="shared" si="50"/>
        <v>0</v>
      </c>
      <c r="R378" s="179">
        <f t="shared" si="51"/>
        <v>0</v>
      </c>
      <c r="S378" s="331"/>
      <c r="T378" s="480">
        <f t="shared" si="52"/>
        <v>0</v>
      </c>
      <c r="U378" s="448">
        <f t="shared" si="45"/>
        <v>0</v>
      </c>
      <c r="V378" s="449">
        <f>IF($D$8="Space By Space",$F378*$E378,IF($D378="Atrium &gt;40 ft in height",($F378*$E378)+0.04,IF($B378&lt;&gt;0,$E$8*'Project Information'!$L$9,0)))</f>
        <v>0</v>
      </c>
      <c r="W378" s="453">
        <f t="shared" si="53"/>
        <v>0</v>
      </c>
      <c r="X378" s="453">
        <f>IF(OR(C378="Refrig",AND($R$1="RWH",C378="Refrig"),AND($R$1="RWH",C378="Yes")),$W378*(1+#REF!),IF($C378="Yes",$W378*(1+$P$5),W378))</f>
        <v>0</v>
      </c>
      <c r="Y378" s="452">
        <f>IF(OR(C378="Refrig",AND($R$1="RWH",C378="Refrig"),AND($R$1="RWH",C378="Yes")),$V378*(1+#REF!),IF($C378="Yes",$V378*(1+$P$6),V378*(1+0)))</f>
        <v>0</v>
      </c>
      <c r="Z378" s="452">
        <f>IF(OR(C378="Refrig",AND($R$1="RWH",C378="Refrig"),AND($R$1="RWH",C378="Yes")),$W378*#REF!,IF(C378="Yes",$W378*$P$7,W378*0))</f>
        <v>0</v>
      </c>
    </row>
    <row r="379" spans="1:26" ht="63" customHeight="1" thickBot="1">
      <c r="A379" s="242">
        <v>370</v>
      </c>
      <c r="B379" s="243"/>
      <c r="C379" s="247"/>
      <c r="D379" s="279"/>
      <c r="E379" s="250">
        <f t="shared" si="46"/>
        <v>0</v>
      </c>
      <c r="F379" s="278">
        <f t="array" ref="F379">IFERROR(INDEX(CodeLPD,MATCH($D$8&amp;$D379,CodeMethod&amp;SpaceType,0), MATCH('Project Information'!$F$15,Table1[[#Headers],[2020 ECCCNYS (der. IECC 2018)]:[IECC 2015]],0)),0)</f>
        <v>0</v>
      </c>
      <c r="G379" s="328">
        <f>IF(AND('Project Information'!$C$15="Space By Space",'Interior Space'!$B379&gt;0),VLOOKUP('Interior Space'!$D379,Code!$B$34:$E$130,4,TRUE),IF(AND('Project Information'!$C$15="Whole Building",'Project Information'!$L$11=0),'Project Information'!$O$11,IF(AND('Project Information'!$C$15="Whole Building",'Project Information'!$L$11&lt;&gt;'Project Information'!$O$11),'Project Information'!$L$11,0)))</f>
        <v>0</v>
      </c>
      <c r="H379" s="248"/>
      <c r="I379" s="218">
        <f>IFERROR(VLOOKUP(H379,'LED Products List'!$B$8:$G$57,2,FALSE),0)</f>
        <v>0</v>
      </c>
      <c r="J379" s="218">
        <f>IFERROR(VLOOKUP(H379,'LED Products List'!$B$8:$G$57,3,FALSE),0)</f>
        <v>0</v>
      </c>
      <c r="K379" s="218">
        <f>IFERROR(VLOOKUP(H379,'LED Products List'!$B$8:$G$57,4,FALSE),0)</f>
        <v>0</v>
      </c>
      <c r="L379" s="248"/>
      <c r="M379" s="249"/>
      <c r="N379" s="250">
        <f t="shared" si="47"/>
        <v>0</v>
      </c>
      <c r="O379" s="251">
        <f t="shared" si="48"/>
        <v>0</v>
      </c>
      <c r="P379" s="179">
        <f t="shared" si="49"/>
        <v>0</v>
      </c>
      <c r="Q379" s="179">
        <f t="shared" si="50"/>
        <v>0</v>
      </c>
      <c r="R379" s="179">
        <f t="shared" si="51"/>
        <v>0</v>
      </c>
      <c r="S379" s="331"/>
      <c r="T379" s="480">
        <f t="shared" si="52"/>
        <v>0</v>
      </c>
      <c r="U379" s="448">
        <f t="shared" si="45"/>
        <v>0</v>
      </c>
      <c r="V379" s="449">
        <f>IF($D$8="Space By Space",$F379*$E379,IF($D379="Atrium &gt;40 ft in height",($F379*$E379)+0.04,IF($B379&lt;&gt;0,$E$8*'Project Information'!$L$9,0)))</f>
        <v>0</v>
      </c>
      <c r="W379" s="453">
        <f t="shared" si="53"/>
        <v>0</v>
      </c>
      <c r="X379" s="453">
        <f>IF(OR(C379="Refrig",AND($R$1="RWH",C379="Refrig"),AND($R$1="RWH",C379="Yes")),$W379*(1+#REF!),IF($C379="Yes",$W379*(1+$P$5),W379))</f>
        <v>0</v>
      </c>
      <c r="Y379" s="452">
        <f>IF(OR(C379="Refrig",AND($R$1="RWH",C379="Refrig"),AND($R$1="RWH",C379="Yes")),$V379*(1+#REF!),IF($C379="Yes",$V379*(1+$P$6),V379*(1+0)))</f>
        <v>0</v>
      </c>
      <c r="Z379" s="452">
        <f>IF(OR(C379="Refrig",AND($R$1="RWH",C379="Refrig"),AND($R$1="RWH",C379="Yes")),$W379*#REF!,IF(C379="Yes",$W379*$P$7,W379*0))</f>
        <v>0</v>
      </c>
    </row>
    <row r="380" spans="1:26" ht="63" customHeight="1" thickBot="1">
      <c r="A380" s="242">
        <v>371</v>
      </c>
      <c r="B380" s="243"/>
      <c r="C380" s="247"/>
      <c r="D380" s="279"/>
      <c r="E380" s="250">
        <f t="shared" si="46"/>
        <v>0</v>
      </c>
      <c r="F380" s="278">
        <f t="array" ref="F380">IFERROR(INDEX(CodeLPD,MATCH($D$8&amp;$D380,CodeMethod&amp;SpaceType,0), MATCH('Project Information'!$F$15,Table1[[#Headers],[2020 ECCCNYS (der. IECC 2018)]:[IECC 2015]],0)),0)</f>
        <v>0</v>
      </c>
      <c r="G380" s="328">
        <f>IF(AND('Project Information'!$C$15="Space By Space",'Interior Space'!$B380&gt;0),VLOOKUP('Interior Space'!$D380,Code!$B$34:$E$130,4,TRUE),IF(AND('Project Information'!$C$15="Whole Building",'Project Information'!$L$11=0),'Project Information'!$O$11,IF(AND('Project Information'!$C$15="Whole Building",'Project Information'!$L$11&lt;&gt;'Project Information'!$O$11),'Project Information'!$L$11,0)))</f>
        <v>0</v>
      </c>
      <c r="H380" s="248"/>
      <c r="I380" s="218">
        <f>IFERROR(VLOOKUP(H380,'LED Products List'!$B$8:$G$57,2,FALSE),0)</f>
        <v>0</v>
      </c>
      <c r="J380" s="218">
        <f>IFERROR(VLOOKUP(H380,'LED Products List'!$B$8:$G$57,3,FALSE),0)</f>
        <v>0</v>
      </c>
      <c r="K380" s="218">
        <f>IFERROR(VLOOKUP(H380,'LED Products List'!$B$8:$G$57,4,FALSE),0)</f>
        <v>0</v>
      </c>
      <c r="L380" s="248"/>
      <c r="M380" s="249"/>
      <c r="N380" s="250">
        <f t="shared" si="47"/>
        <v>0</v>
      </c>
      <c r="O380" s="251">
        <f t="shared" si="48"/>
        <v>0</v>
      </c>
      <c r="P380" s="179">
        <f t="shared" si="49"/>
        <v>0</v>
      </c>
      <c r="Q380" s="179">
        <f t="shared" si="50"/>
        <v>0</v>
      </c>
      <c r="R380" s="179">
        <f t="shared" si="51"/>
        <v>0</v>
      </c>
      <c r="S380" s="331"/>
      <c r="T380" s="480">
        <f t="shared" si="52"/>
        <v>0</v>
      </c>
      <c r="U380" s="448">
        <f t="shared" si="45"/>
        <v>0</v>
      </c>
      <c r="V380" s="449">
        <f>IF($D$8="Space By Space",$F380*$E380,IF($D380="Atrium &gt;40 ft in height",($F380*$E380)+0.04,IF($B380&lt;&gt;0,$E$8*'Project Information'!$L$9,0)))</f>
        <v>0</v>
      </c>
      <c r="W380" s="453">
        <f t="shared" si="53"/>
        <v>0</v>
      </c>
      <c r="X380" s="453">
        <f>IF(OR(C380="Refrig",AND($R$1="RWH",C380="Refrig"),AND($R$1="RWH",C380="Yes")),$W380*(1+#REF!),IF($C380="Yes",$W380*(1+$P$5),W380))</f>
        <v>0</v>
      </c>
      <c r="Y380" s="452">
        <f>IF(OR(C380="Refrig",AND($R$1="RWH",C380="Refrig"),AND($R$1="RWH",C380="Yes")),$V380*(1+#REF!),IF($C380="Yes",$V380*(1+$P$6),V380*(1+0)))</f>
        <v>0</v>
      </c>
      <c r="Z380" s="452">
        <f>IF(OR(C380="Refrig",AND($R$1="RWH",C380="Refrig"),AND($R$1="RWH",C380="Yes")),$W380*#REF!,IF(C380="Yes",$W380*$P$7,W380*0))</f>
        <v>0</v>
      </c>
    </row>
    <row r="381" spans="1:26" ht="63" customHeight="1" thickBot="1">
      <c r="A381" s="242">
        <v>372</v>
      </c>
      <c r="B381" s="243"/>
      <c r="C381" s="247"/>
      <c r="D381" s="279"/>
      <c r="E381" s="250">
        <f t="shared" si="46"/>
        <v>0</v>
      </c>
      <c r="F381" s="278">
        <f t="array" ref="F381">IFERROR(INDEX(CodeLPD,MATCH($D$8&amp;$D381,CodeMethod&amp;SpaceType,0), MATCH('Project Information'!$F$15,Table1[[#Headers],[2020 ECCCNYS (der. IECC 2018)]:[IECC 2015]],0)),0)</f>
        <v>0</v>
      </c>
      <c r="G381" s="328">
        <f>IF(AND('Project Information'!$C$15="Space By Space",'Interior Space'!$B381&gt;0),VLOOKUP('Interior Space'!$D381,Code!$B$34:$E$130,4,TRUE),IF(AND('Project Information'!$C$15="Whole Building",'Project Information'!$L$11=0),'Project Information'!$O$11,IF(AND('Project Information'!$C$15="Whole Building",'Project Information'!$L$11&lt;&gt;'Project Information'!$O$11),'Project Information'!$L$11,0)))</f>
        <v>0</v>
      </c>
      <c r="H381" s="248"/>
      <c r="I381" s="218">
        <f>IFERROR(VLOOKUP(H381,'LED Products List'!$B$8:$G$57,2,FALSE),0)</f>
        <v>0</v>
      </c>
      <c r="J381" s="218">
        <f>IFERROR(VLOOKUP(H381,'LED Products List'!$B$8:$G$57,3,FALSE),0)</f>
        <v>0</v>
      </c>
      <c r="K381" s="218">
        <f>IFERROR(VLOOKUP(H381,'LED Products List'!$B$8:$G$57,4,FALSE),0)</f>
        <v>0</v>
      </c>
      <c r="L381" s="248"/>
      <c r="M381" s="249"/>
      <c r="N381" s="250">
        <f t="shared" si="47"/>
        <v>0</v>
      </c>
      <c r="O381" s="251">
        <f t="shared" si="48"/>
        <v>0</v>
      </c>
      <c r="P381" s="179">
        <f t="shared" si="49"/>
        <v>0</v>
      </c>
      <c r="Q381" s="179">
        <f t="shared" si="50"/>
        <v>0</v>
      </c>
      <c r="R381" s="179">
        <f t="shared" si="51"/>
        <v>0</v>
      </c>
      <c r="S381" s="331"/>
      <c r="T381" s="480">
        <f t="shared" si="52"/>
        <v>0</v>
      </c>
      <c r="U381" s="448">
        <f t="shared" si="45"/>
        <v>0</v>
      </c>
      <c r="V381" s="449">
        <f>IF($D$8="Space By Space",$F381*$E381,IF($D381="Atrium &gt;40 ft in height",($F381*$E381)+0.04,IF($B381&lt;&gt;0,$E$8*'Project Information'!$L$9,0)))</f>
        <v>0</v>
      </c>
      <c r="W381" s="453">
        <f t="shared" si="53"/>
        <v>0</v>
      </c>
      <c r="X381" s="453">
        <f>IF(OR(C381="Refrig",AND($R$1="RWH",C381="Refrig"),AND($R$1="RWH",C381="Yes")),$W381*(1+#REF!),IF($C381="Yes",$W381*(1+$P$5),W381))</f>
        <v>0</v>
      </c>
      <c r="Y381" s="452">
        <f>IF(OR(C381="Refrig",AND($R$1="RWH",C381="Refrig"),AND($R$1="RWH",C381="Yes")),$V381*(1+#REF!),IF($C381="Yes",$V381*(1+$P$6),V381*(1+0)))</f>
        <v>0</v>
      </c>
      <c r="Z381" s="452">
        <f>IF(OR(C381="Refrig",AND($R$1="RWH",C381="Refrig"),AND($R$1="RWH",C381="Yes")),$W381*#REF!,IF(C381="Yes",$W381*$P$7,W381*0))</f>
        <v>0</v>
      </c>
    </row>
    <row r="382" spans="1:26" ht="63" customHeight="1" thickBot="1">
      <c r="A382" s="242">
        <v>373</v>
      </c>
      <c r="B382" s="243"/>
      <c r="C382" s="247"/>
      <c r="D382" s="279"/>
      <c r="E382" s="250">
        <f t="shared" si="46"/>
        <v>0</v>
      </c>
      <c r="F382" s="278">
        <f t="array" ref="F382">IFERROR(INDEX(CodeLPD,MATCH($D$8&amp;$D382,CodeMethod&amp;SpaceType,0), MATCH('Project Information'!$F$15,Table1[[#Headers],[2020 ECCCNYS (der. IECC 2018)]:[IECC 2015]],0)),0)</f>
        <v>0</v>
      </c>
      <c r="G382" s="328">
        <f>IF(AND('Project Information'!$C$15="Space By Space",'Interior Space'!$B382&gt;0),VLOOKUP('Interior Space'!$D382,Code!$B$34:$E$130,4,TRUE),IF(AND('Project Information'!$C$15="Whole Building",'Project Information'!$L$11=0),'Project Information'!$O$11,IF(AND('Project Information'!$C$15="Whole Building",'Project Information'!$L$11&lt;&gt;'Project Information'!$O$11),'Project Information'!$L$11,0)))</f>
        <v>0</v>
      </c>
      <c r="H382" s="248"/>
      <c r="I382" s="218">
        <f>IFERROR(VLOOKUP(H382,'LED Products List'!$B$8:$G$57,2,FALSE),0)</f>
        <v>0</v>
      </c>
      <c r="J382" s="218">
        <f>IFERROR(VLOOKUP(H382,'LED Products List'!$B$8:$G$57,3,FALSE),0)</f>
        <v>0</v>
      </c>
      <c r="K382" s="218">
        <f>IFERROR(VLOOKUP(H382,'LED Products List'!$B$8:$G$57,4,FALSE),0)</f>
        <v>0</v>
      </c>
      <c r="L382" s="248"/>
      <c r="M382" s="249"/>
      <c r="N382" s="250">
        <f t="shared" si="47"/>
        <v>0</v>
      </c>
      <c r="O382" s="251">
        <f t="shared" si="48"/>
        <v>0</v>
      </c>
      <c r="P382" s="179">
        <f t="shared" si="49"/>
        <v>0</v>
      </c>
      <c r="Q382" s="179">
        <f t="shared" si="50"/>
        <v>0</v>
      </c>
      <c r="R382" s="179">
        <f t="shared" si="51"/>
        <v>0</v>
      </c>
      <c r="S382" s="331"/>
      <c r="T382" s="480">
        <f t="shared" si="52"/>
        <v>0</v>
      </c>
      <c r="U382" s="448">
        <f t="shared" si="45"/>
        <v>0</v>
      </c>
      <c r="V382" s="449">
        <f>IF($D$8="Space By Space",$F382*$E382,IF($D382="Atrium &gt;40 ft in height",($F382*$E382)+0.04,IF($B382&lt;&gt;0,$E$8*'Project Information'!$L$9,0)))</f>
        <v>0</v>
      </c>
      <c r="W382" s="453">
        <f t="shared" si="53"/>
        <v>0</v>
      </c>
      <c r="X382" s="453">
        <f>IF(OR(C382="Refrig",AND($R$1="RWH",C382="Refrig"),AND($R$1="RWH",C382="Yes")),$W382*(1+#REF!),IF($C382="Yes",$W382*(1+$P$5),W382))</f>
        <v>0</v>
      </c>
      <c r="Y382" s="452">
        <f>IF(OR(C382="Refrig",AND($R$1="RWH",C382="Refrig"),AND($R$1="RWH",C382="Yes")),$V382*(1+#REF!),IF($C382="Yes",$V382*(1+$P$6),V382*(1+0)))</f>
        <v>0</v>
      </c>
      <c r="Z382" s="452">
        <f>IF(OR(C382="Refrig",AND($R$1="RWH",C382="Refrig"),AND($R$1="RWH",C382="Yes")),$W382*#REF!,IF(C382="Yes",$W382*$P$7,W382*0))</f>
        <v>0</v>
      </c>
    </row>
    <row r="383" spans="1:26" ht="63" customHeight="1" thickBot="1">
      <c r="A383" s="242">
        <v>374</v>
      </c>
      <c r="B383" s="243"/>
      <c r="C383" s="247"/>
      <c r="D383" s="279"/>
      <c r="E383" s="250">
        <f t="shared" si="46"/>
        <v>0</v>
      </c>
      <c r="F383" s="278">
        <f t="array" ref="F383">IFERROR(INDEX(CodeLPD,MATCH($D$8&amp;$D383,CodeMethod&amp;SpaceType,0), MATCH('Project Information'!$F$15,Table1[[#Headers],[2020 ECCCNYS (der. IECC 2018)]:[IECC 2015]],0)),0)</f>
        <v>0</v>
      </c>
      <c r="G383" s="328">
        <f>IF(AND('Project Information'!$C$15="Space By Space",'Interior Space'!$B383&gt;0),VLOOKUP('Interior Space'!$D383,Code!$B$34:$E$130,4,TRUE),IF(AND('Project Information'!$C$15="Whole Building",'Project Information'!$L$11=0),'Project Information'!$O$11,IF(AND('Project Information'!$C$15="Whole Building",'Project Information'!$L$11&lt;&gt;'Project Information'!$O$11),'Project Information'!$L$11,0)))</f>
        <v>0</v>
      </c>
      <c r="H383" s="248"/>
      <c r="I383" s="218">
        <f>IFERROR(VLOOKUP(H383,'LED Products List'!$B$8:$G$57,2,FALSE),0)</f>
        <v>0</v>
      </c>
      <c r="J383" s="218">
        <f>IFERROR(VLOOKUP(H383,'LED Products List'!$B$8:$G$57,3,FALSE),0)</f>
        <v>0</v>
      </c>
      <c r="K383" s="218">
        <f>IFERROR(VLOOKUP(H383,'LED Products List'!$B$8:$G$57,4,FALSE),0)</f>
        <v>0</v>
      </c>
      <c r="L383" s="248"/>
      <c r="M383" s="249"/>
      <c r="N383" s="250">
        <f t="shared" si="47"/>
        <v>0</v>
      </c>
      <c r="O383" s="251">
        <f t="shared" si="48"/>
        <v>0</v>
      </c>
      <c r="P383" s="179">
        <f t="shared" si="49"/>
        <v>0</v>
      </c>
      <c r="Q383" s="179">
        <f t="shared" si="50"/>
        <v>0</v>
      </c>
      <c r="R383" s="179">
        <f t="shared" si="51"/>
        <v>0</v>
      </c>
      <c r="S383" s="331"/>
      <c r="T383" s="480">
        <f t="shared" si="52"/>
        <v>0</v>
      </c>
      <c r="U383" s="448">
        <f t="shared" si="45"/>
        <v>0</v>
      </c>
      <c r="V383" s="449">
        <f>IF($D$8="Space By Space",$F383*$E383,IF($D383="Atrium &gt;40 ft in height",($F383*$E383)+0.04,IF($B383&lt;&gt;0,$E$8*'Project Information'!$L$9,0)))</f>
        <v>0</v>
      </c>
      <c r="W383" s="453">
        <f t="shared" si="53"/>
        <v>0</v>
      </c>
      <c r="X383" s="453">
        <f>IF(OR(C383="Refrig",AND($R$1="RWH",C383="Refrig"),AND($R$1="RWH",C383="Yes")),$W383*(1+#REF!),IF($C383="Yes",$W383*(1+$P$5),W383))</f>
        <v>0</v>
      </c>
      <c r="Y383" s="452">
        <f>IF(OR(C383="Refrig",AND($R$1="RWH",C383="Refrig"),AND($R$1="RWH",C383="Yes")),$V383*(1+#REF!),IF($C383="Yes",$V383*(1+$P$6),V383*(1+0)))</f>
        <v>0</v>
      </c>
      <c r="Z383" s="452">
        <f>IF(OR(C383="Refrig",AND($R$1="RWH",C383="Refrig"),AND($R$1="RWH",C383="Yes")),$W383*#REF!,IF(C383="Yes",$W383*$P$7,W383*0))</f>
        <v>0</v>
      </c>
    </row>
    <row r="384" spans="1:26" ht="63" customHeight="1" thickBot="1">
      <c r="A384" s="242">
        <v>375</v>
      </c>
      <c r="B384" s="243"/>
      <c r="C384" s="247"/>
      <c r="D384" s="279"/>
      <c r="E384" s="250">
        <f t="shared" si="46"/>
        <v>0</v>
      </c>
      <c r="F384" s="278">
        <f t="array" ref="F384">IFERROR(INDEX(CodeLPD,MATCH($D$8&amp;$D384,CodeMethod&amp;SpaceType,0), MATCH('Project Information'!$F$15,Table1[[#Headers],[2020 ECCCNYS (der. IECC 2018)]:[IECC 2015]],0)),0)</f>
        <v>0</v>
      </c>
      <c r="G384" s="328">
        <f>IF(AND('Project Information'!$C$15="Space By Space",'Interior Space'!$B384&gt;0),VLOOKUP('Interior Space'!$D384,Code!$B$34:$E$130,4,TRUE),IF(AND('Project Information'!$C$15="Whole Building",'Project Information'!$L$11=0),'Project Information'!$O$11,IF(AND('Project Information'!$C$15="Whole Building",'Project Information'!$L$11&lt;&gt;'Project Information'!$O$11),'Project Information'!$L$11,0)))</f>
        <v>0</v>
      </c>
      <c r="H384" s="248"/>
      <c r="I384" s="218">
        <f>IFERROR(VLOOKUP(H384,'LED Products List'!$B$8:$G$57,2,FALSE),0)</f>
        <v>0</v>
      </c>
      <c r="J384" s="218">
        <f>IFERROR(VLOOKUP(H384,'LED Products List'!$B$8:$G$57,3,FALSE),0)</f>
        <v>0</v>
      </c>
      <c r="K384" s="218">
        <f>IFERROR(VLOOKUP(H384,'LED Products List'!$B$8:$G$57,4,FALSE),0)</f>
        <v>0</v>
      </c>
      <c r="L384" s="248"/>
      <c r="M384" s="249"/>
      <c r="N384" s="250">
        <f t="shared" si="47"/>
        <v>0</v>
      </c>
      <c r="O384" s="251">
        <f t="shared" si="48"/>
        <v>0</v>
      </c>
      <c r="P384" s="179">
        <f t="shared" si="49"/>
        <v>0</v>
      </c>
      <c r="Q384" s="179">
        <f t="shared" si="50"/>
        <v>0</v>
      </c>
      <c r="R384" s="179">
        <f t="shared" si="51"/>
        <v>0</v>
      </c>
      <c r="S384" s="331"/>
      <c r="T384" s="480">
        <f t="shared" si="52"/>
        <v>0</v>
      </c>
      <c r="U384" s="448">
        <f t="shared" si="45"/>
        <v>0</v>
      </c>
      <c r="V384" s="449">
        <f>IF($D$8="Space By Space",$F384*$E384,IF($D384="Atrium &gt;40 ft in height",($F384*$E384)+0.04,IF($B384&lt;&gt;0,$E$8*'Project Information'!$L$9,0)))</f>
        <v>0</v>
      </c>
      <c r="W384" s="453">
        <f t="shared" si="53"/>
        <v>0</v>
      </c>
      <c r="X384" s="453">
        <f>IF(OR(C384="Refrig",AND($R$1="RWH",C384="Refrig"),AND($R$1="RWH",C384="Yes")),$W384*(1+#REF!),IF($C384="Yes",$W384*(1+$P$5),W384))</f>
        <v>0</v>
      </c>
      <c r="Y384" s="452">
        <f>IF(OR(C384="Refrig",AND($R$1="RWH",C384="Refrig"),AND($R$1="RWH",C384="Yes")),$V384*(1+#REF!),IF($C384="Yes",$V384*(1+$P$6),V384*(1+0)))</f>
        <v>0</v>
      </c>
      <c r="Z384" s="452">
        <f>IF(OR(C384="Refrig",AND($R$1="RWH",C384="Refrig"),AND($R$1="RWH",C384="Yes")),$W384*#REF!,IF(C384="Yes",$W384*$P$7,W384*0))</f>
        <v>0</v>
      </c>
    </row>
    <row r="385" spans="1:26" ht="63" customHeight="1" thickBot="1">
      <c r="A385" s="242">
        <v>376</v>
      </c>
      <c r="B385" s="243"/>
      <c r="C385" s="247"/>
      <c r="D385" s="279"/>
      <c r="E385" s="250">
        <f t="shared" si="46"/>
        <v>0</v>
      </c>
      <c r="F385" s="278">
        <f t="array" ref="F385">IFERROR(INDEX(CodeLPD,MATCH($D$8&amp;$D385,CodeMethod&amp;SpaceType,0), MATCH('Project Information'!$F$15,Table1[[#Headers],[2020 ECCCNYS (der. IECC 2018)]:[IECC 2015]],0)),0)</f>
        <v>0</v>
      </c>
      <c r="G385" s="328">
        <f>IF(AND('Project Information'!$C$15="Space By Space",'Interior Space'!$B385&gt;0),VLOOKUP('Interior Space'!$D385,Code!$B$34:$E$130,4,TRUE),IF(AND('Project Information'!$C$15="Whole Building",'Project Information'!$L$11=0),'Project Information'!$O$11,IF(AND('Project Information'!$C$15="Whole Building",'Project Information'!$L$11&lt;&gt;'Project Information'!$O$11),'Project Information'!$L$11,0)))</f>
        <v>0</v>
      </c>
      <c r="H385" s="248"/>
      <c r="I385" s="218">
        <f>IFERROR(VLOOKUP(H385,'LED Products List'!$B$8:$G$57,2,FALSE),0)</f>
        <v>0</v>
      </c>
      <c r="J385" s="218">
        <f>IFERROR(VLOOKUP(H385,'LED Products List'!$B$8:$G$57,3,FALSE),0)</f>
        <v>0</v>
      </c>
      <c r="K385" s="218">
        <f>IFERROR(VLOOKUP(H385,'LED Products List'!$B$8:$G$57,4,FALSE),0)</f>
        <v>0</v>
      </c>
      <c r="L385" s="248"/>
      <c r="M385" s="249"/>
      <c r="N385" s="250">
        <f t="shared" si="47"/>
        <v>0</v>
      </c>
      <c r="O385" s="251">
        <f t="shared" si="48"/>
        <v>0</v>
      </c>
      <c r="P385" s="179">
        <f t="shared" si="49"/>
        <v>0</v>
      </c>
      <c r="Q385" s="179">
        <f t="shared" si="50"/>
        <v>0</v>
      </c>
      <c r="R385" s="179">
        <f t="shared" si="51"/>
        <v>0</v>
      </c>
      <c r="S385" s="331"/>
      <c r="T385" s="480">
        <f t="shared" si="52"/>
        <v>0</v>
      </c>
      <c r="U385" s="448">
        <f t="shared" si="45"/>
        <v>0</v>
      </c>
      <c r="V385" s="449">
        <f>IF($D$8="Space By Space",$F385*$E385,IF($D385="Atrium &gt;40 ft in height",($F385*$E385)+0.04,IF($B385&lt;&gt;0,$E$8*'Project Information'!$L$9,0)))</f>
        <v>0</v>
      </c>
      <c r="W385" s="453">
        <f t="shared" si="53"/>
        <v>0</v>
      </c>
      <c r="X385" s="453">
        <f>IF(OR(C385="Refrig",AND($R$1="RWH",C385="Refrig"),AND($R$1="RWH",C385="Yes")),$W385*(1+#REF!),IF($C385="Yes",$W385*(1+$P$5),W385))</f>
        <v>0</v>
      </c>
      <c r="Y385" s="452">
        <f>IF(OR(C385="Refrig",AND($R$1="RWH",C385="Refrig"),AND($R$1="RWH",C385="Yes")),$V385*(1+#REF!),IF($C385="Yes",$V385*(1+$P$6),V385*(1+0)))</f>
        <v>0</v>
      </c>
      <c r="Z385" s="452">
        <f>IF(OR(C385="Refrig",AND($R$1="RWH",C385="Refrig"),AND($R$1="RWH",C385="Yes")),$W385*#REF!,IF(C385="Yes",$W385*$P$7,W385*0))</f>
        <v>0</v>
      </c>
    </row>
    <row r="386" spans="1:26" ht="63" customHeight="1" thickBot="1">
      <c r="A386" s="242">
        <v>377</v>
      </c>
      <c r="B386" s="243"/>
      <c r="C386" s="247"/>
      <c r="D386" s="279"/>
      <c r="E386" s="250">
        <f t="shared" si="46"/>
        <v>0</v>
      </c>
      <c r="F386" s="278">
        <f t="array" ref="F386">IFERROR(INDEX(CodeLPD,MATCH($D$8&amp;$D386,CodeMethod&amp;SpaceType,0), MATCH('Project Information'!$F$15,Table1[[#Headers],[2020 ECCCNYS (der. IECC 2018)]:[IECC 2015]],0)),0)</f>
        <v>0</v>
      </c>
      <c r="G386" s="328">
        <f>IF(AND('Project Information'!$C$15="Space By Space",'Interior Space'!$B386&gt;0),VLOOKUP('Interior Space'!$D386,Code!$B$34:$E$130,4,TRUE),IF(AND('Project Information'!$C$15="Whole Building",'Project Information'!$L$11=0),'Project Information'!$O$11,IF(AND('Project Information'!$C$15="Whole Building",'Project Information'!$L$11&lt;&gt;'Project Information'!$O$11),'Project Information'!$L$11,0)))</f>
        <v>0</v>
      </c>
      <c r="H386" s="248"/>
      <c r="I386" s="218">
        <f>IFERROR(VLOOKUP(H386,'LED Products List'!$B$8:$G$57,2,FALSE),0)</f>
        <v>0</v>
      </c>
      <c r="J386" s="218">
        <f>IFERROR(VLOOKUP(H386,'LED Products List'!$B$8:$G$57,3,FALSE),0)</f>
        <v>0</v>
      </c>
      <c r="K386" s="218">
        <f>IFERROR(VLOOKUP(H386,'LED Products List'!$B$8:$G$57,4,FALSE),0)</f>
        <v>0</v>
      </c>
      <c r="L386" s="248"/>
      <c r="M386" s="249"/>
      <c r="N386" s="250">
        <f t="shared" si="47"/>
        <v>0</v>
      </c>
      <c r="O386" s="251">
        <f t="shared" si="48"/>
        <v>0</v>
      </c>
      <c r="P386" s="179">
        <f t="shared" si="49"/>
        <v>0</v>
      </c>
      <c r="Q386" s="179">
        <f t="shared" si="50"/>
        <v>0</v>
      </c>
      <c r="R386" s="179">
        <f t="shared" si="51"/>
        <v>0</v>
      </c>
      <c r="S386" s="331"/>
      <c r="T386" s="480">
        <f t="shared" si="52"/>
        <v>0</v>
      </c>
      <c r="U386" s="448">
        <f t="shared" si="45"/>
        <v>0</v>
      </c>
      <c r="V386" s="449">
        <f>IF($D$8="Space By Space",$F386*$E386,IF($D386="Atrium &gt;40 ft in height",($F386*$E386)+0.04,IF($B386&lt;&gt;0,$E$8*'Project Information'!$L$9,0)))</f>
        <v>0</v>
      </c>
      <c r="W386" s="453">
        <f t="shared" si="53"/>
        <v>0</v>
      </c>
      <c r="X386" s="453">
        <f>IF(OR(C386="Refrig",AND($R$1="RWH",C386="Refrig"),AND($R$1="RWH",C386="Yes")),$W386*(1+#REF!),IF($C386="Yes",$W386*(1+$P$5),W386))</f>
        <v>0</v>
      </c>
      <c r="Y386" s="452">
        <f>IF(OR(C386="Refrig",AND($R$1="RWH",C386="Refrig"),AND($R$1="RWH",C386="Yes")),$V386*(1+#REF!),IF($C386="Yes",$V386*(1+$P$6),V386*(1+0)))</f>
        <v>0</v>
      </c>
      <c r="Z386" s="452">
        <f>IF(OR(C386="Refrig",AND($R$1="RWH",C386="Refrig"),AND($R$1="RWH",C386="Yes")),$W386*#REF!,IF(C386="Yes",$W386*$P$7,W386*0))</f>
        <v>0</v>
      </c>
    </row>
    <row r="387" spans="1:26" ht="63" customHeight="1" thickBot="1">
      <c r="A387" s="242">
        <v>378</v>
      </c>
      <c r="B387" s="243"/>
      <c r="C387" s="247"/>
      <c r="D387" s="279"/>
      <c r="E387" s="250">
        <f t="shared" si="46"/>
        <v>0</v>
      </c>
      <c r="F387" s="278">
        <f t="array" ref="F387">IFERROR(INDEX(CodeLPD,MATCH($D$8&amp;$D387,CodeMethod&amp;SpaceType,0), MATCH('Project Information'!$F$15,Table1[[#Headers],[2020 ECCCNYS (der. IECC 2018)]:[IECC 2015]],0)),0)</f>
        <v>0</v>
      </c>
      <c r="G387" s="328">
        <f>IF(AND('Project Information'!$C$15="Space By Space",'Interior Space'!$B387&gt;0),VLOOKUP('Interior Space'!$D387,Code!$B$34:$E$130,4,TRUE),IF(AND('Project Information'!$C$15="Whole Building",'Project Information'!$L$11=0),'Project Information'!$O$11,IF(AND('Project Information'!$C$15="Whole Building",'Project Information'!$L$11&lt;&gt;'Project Information'!$O$11),'Project Information'!$L$11,0)))</f>
        <v>0</v>
      </c>
      <c r="H387" s="248"/>
      <c r="I387" s="218">
        <f>IFERROR(VLOOKUP(H387,'LED Products List'!$B$8:$G$57,2,FALSE),0)</f>
        <v>0</v>
      </c>
      <c r="J387" s="218">
        <f>IFERROR(VLOOKUP(H387,'LED Products List'!$B$8:$G$57,3,FALSE),0)</f>
        <v>0</v>
      </c>
      <c r="K387" s="218">
        <f>IFERROR(VLOOKUP(H387,'LED Products List'!$B$8:$G$57,4,FALSE),0)</f>
        <v>0</v>
      </c>
      <c r="L387" s="248"/>
      <c r="M387" s="249"/>
      <c r="N387" s="250">
        <f t="shared" si="47"/>
        <v>0</v>
      </c>
      <c r="O387" s="251">
        <f t="shared" si="48"/>
        <v>0</v>
      </c>
      <c r="P387" s="179">
        <f t="shared" si="49"/>
        <v>0</v>
      </c>
      <c r="Q387" s="179">
        <f t="shared" si="50"/>
        <v>0</v>
      </c>
      <c r="R387" s="179">
        <f t="shared" si="51"/>
        <v>0</v>
      </c>
      <c r="S387" s="331"/>
      <c r="T387" s="480">
        <f t="shared" si="52"/>
        <v>0</v>
      </c>
      <c r="U387" s="448">
        <f t="shared" si="45"/>
        <v>0</v>
      </c>
      <c r="V387" s="449">
        <f>IF($D$8="Space By Space",$F387*$E387,IF($D387="Atrium &gt;40 ft in height",($F387*$E387)+0.04,IF($B387&lt;&gt;0,$E$8*'Project Information'!$L$9,0)))</f>
        <v>0</v>
      </c>
      <c r="W387" s="453">
        <f t="shared" si="53"/>
        <v>0</v>
      </c>
      <c r="X387" s="453">
        <f>IF(OR(C387="Refrig",AND($R$1="RWH",C387="Refrig"),AND($R$1="RWH",C387="Yes")),$W387*(1+#REF!),IF($C387="Yes",$W387*(1+$P$5),W387))</f>
        <v>0</v>
      </c>
      <c r="Y387" s="452">
        <f>IF(OR(C387="Refrig",AND($R$1="RWH",C387="Refrig"),AND($R$1="RWH",C387="Yes")),$V387*(1+#REF!),IF($C387="Yes",$V387*(1+$P$6),V387*(1+0)))</f>
        <v>0</v>
      </c>
      <c r="Z387" s="452">
        <f>IF(OR(C387="Refrig",AND($R$1="RWH",C387="Refrig"),AND($R$1="RWH",C387="Yes")),$W387*#REF!,IF(C387="Yes",$W387*$P$7,W387*0))</f>
        <v>0</v>
      </c>
    </row>
    <row r="388" spans="1:26" ht="63" customHeight="1" thickBot="1">
      <c r="A388" s="242">
        <v>379</v>
      </c>
      <c r="B388" s="243"/>
      <c r="C388" s="247"/>
      <c r="D388" s="279"/>
      <c r="E388" s="250">
        <f t="shared" si="46"/>
        <v>0</v>
      </c>
      <c r="F388" s="278">
        <f t="array" ref="F388">IFERROR(INDEX(CodeLPD,MATCH($D$8&amp;$D388,CodeMethod&amp;SpaceType,0), MATCH('Project Information'!$F$15,Table1[[#Headers],[2020 ECCCNYS (der. IECC 2018)]:[IECC 2015]],0)),0)</f>
        <v>0</v>
      </c>
      <c r="G388" s="328">
        <f>IF(AND('Project Information'!$C$15="Space By Space",'Interior Space'!$B388&gt;0),VLOOKUP('Interior Space'!$D388,Code!$B$34:$E$130,4,TRUE),IF(AND('Project Information'!$C$15="Whole Building",'Project Information'!$L$11=0),'Project Information'!$O$11,IF(AND('Project Information'!$C$15="Whole Building",'Project Information'!$L$11&lt;&gt;'Project Information'!$O$11),'Project Information'!$L$11,0)))</f>
        <v>0</v>
      </c>
      <c r="H388" s="248"/>
      <c r="I388" s="218">
        <f>IFERROR(VLOOKUP(H388,'LED Products List'!$B$8:$G$57,2,FALSE),0)</f>
        <v>0</v>
      </c>
      <c r="J388" s="218">
        <f>IFERROR(VLOOKUP(H388,'LED Products List'!$B$8:$G$57,3,FALSE),0)</f>
        <v>0</v>
      </c>
      <c r="K388" s="218">
        <f>IFERROR(VLOOKUP(H388,'LED Products List'!$B$8:$G$57,4,FALSE),0)</f>
        <v>0</v>
      </c>
      <c r="L388" s="248"/>
      <c r="M388" s="249"/>
      <c r="N388" s="250">
        <f t="shared" si="47"/>
        <v>0</v>
      </c>
      <c r="O388" s="251">
        <f t="shared" si="48"/>
        <v>0</v>
      </c>
      <c r="P388" s="179">
        <f t="shared" si="49"/>
        <v>0</v>
      </c>
      <c r="Q388" s="179">
        <f t="shared" si="50"/>
        <v>0</v>
      </c>
      <c r="R388" s="179">
        <f t="shared" si="51"/>
        <v>0</v>
      </c>
      <c r="S388" s="331"/>
      <c r="T388" s="480">
        <f t="shared" si="52"/>
        <v>0</v>
      </c>
      <c r="U388" s="448">
        <f t="shared" si="45"/>
        <v>0</v>
      </c>
      <c r="V388" s="449">
        <f>IF($D$8="Space By Space",$F388*$E388,IF($D388="Atrium &gt;40 ft in height",($F388*$E388)+0.04,IF($B388&lt;&gt;0,$E$8*'Project Information'!$L$9,0)))</f>
        <v>0</v>
      </c>
      <c r="W388" s="453">
        <f t="shared" si="53"/>
        <v>0</v>
      </c>
      <c r="X388" s="453">
        <f>IF(OR(C388="Refrig",AND($R$1="RWH",C388="Refrig"),AND($R$1="RWH",C388="Yes")),$W388*(1+#REF!),IF($C388="Yes",$W388*(1+$P$5),W388))</f>
        <v>0</v>
      </c>
      <c r="Y388" s="452">
        <f>IF(OR(C388="Refrig",AND($R$1="RWH",C388="Refrig"),AND($R$1="RWH",C388="Yes")),$V388*(1+#REF!),IF($C388="Yes",$V388*(1+$P$6),V388*(1+0)))</f>
        <v>0</v>
      </c>
      <c r="Z388" s="452">
        <f>IF(OR(C388="Refrig",AND($R$1="RWH",C388="Refrig"),AND($R$1="RWH",C388="Yes")),$W388*#REF!,IF(C388="Yes",$W388*$P$7,W388*0))</f>
        <v>0</v>
      </c>
    </row>
    <row r="389" spans="1:26" ht="63" customHeight="1" thickBot="1">
      <c r="A389" s="242">
        <v>380</v>
      </c>
      <c r="B389" s="243"/>
      <c r="C389" s="247"/>
      <c r="D389" s="279"/>
      <c r="E389" s="250">
        <f t="shared" si="46"/>
        <v>0</v>
      </c>
      <c r="F389" s="278">
        <f t="array" ref="F389">IFERROR(INDEX(CodeLPD,MATCH($D$8&amp;$D389,CodeMethod&amp;SpaceType,0), MATCH('Project Information'!$F$15,Table1[[#Headers],[2020 ECCCNYS (der. IECC 2018)]:[IECC 2015]],0)),0)</f>
        <v>0</v>
      </c>
      <c r="G389" s="328">
        <f>IF(AND('Project Information'!$C$15="Space By Space",'Interior Space'!$B389&gt;0),VLOOKUP('Interior Space'!$D389,Code!$B$34:$E$130,4,TRUE),IF(AND('Project Information'!$C$15="Whole Building",'Project Information'!$L$11=0),'Project Information'!$O$11,IF(AND('Project Information'!$C$15="Whole Building",'Project Information'!$L$11&lt;&gt;'Project Information'!$O$11),'Project Information'!$L$11,0)))</f>
        <v>0</v>
      </c>
      <c r="H389" s="248"/>
      <c r="I389" s="218">
        <f>IFERROR(VLOOKUP(H389,'LED Products List'!$B$8:$G$57,2,FALSE),0)</f>
        <v>0</v>
      </c>
      <c r="J389" s="218">
        <f>IFERROR(VLOOKUP(H389,'LED Products List'!$B$8:$G$57,3,FALSE),0)</f>
        <v>0</v>
      </c>
      <c r="K389" s="218">
        <f>IFERROR(VLOOKUP(H389,'LED Products List'!$B$8:$G$57,4,FALSE),0)</f>
        <v>0</v>
      </c>
      <c r="L389" s="248"/>
      <c r="M389" s="249"/>
      <c r="N389" s="250">
        <f t="shared" si="47"/>
        <v>0</v>
      </c>
      <c r="O389" s="251">
        <f t="shared" si="48"/>
        <v>0</v>
      </c>
      <c r="P389" s="179">
        <f t="shared" si="49"/>
        <v>0</v>
      </c>
      <c r="Q389" s="179">
        <f t="shared" si="50"/>
        <v>0</v>
      </c>
      <c r="R389" s="179">
        <f t="shared" si="51"/>
        <v>0</v>
      </c>
      <c r="S389" s="331"/>
      <c r="T389" s="480">
        <f t="shared" si="52"/>
        <v>0</v>
      </c>
      <c r="U389" s="448">
        <f t="shared" si="45"/>
        <v>0</v>
      </c>
      <c r="V389" s="449">
        <f>IF($D$8="Space By Space",$F389*$E389,IF($D389="Atrium &gt;40 ft in height",($F389*$E389)+0.04,IF($B389&lt;&gt;0,$E$8*'Project Information'!$L$9,0)))</f>
        <v>0</v>
      </c>
      <c r="W389" s="453">
        <f t="shared" si="53"/>
        <v>0</v>
      </c>
      <c r="X389" s="453">
        <f>IF(OR(C389="Refrig",AND($R$1="RWH",C389="Refrig"),AND($R$1="RWH",C389="Yes")),$W389*(1+#REF!),IF($C389="Yes",$W389*(1+$P$5),W389))</f>
        <v>0</v>
      </c>
      <c r="Y389" s="452">
        <f>IF(OR(C389="Refrig",AND($R$1="RWH",C389="Refrig"),AND($R$1="RWH",C389="Yes")),$V389*(1+#REF!),IF($C389="Yes",$V389*(1+$P$6),V389*(1+0)))</f>
        <v>0</v>
      </c>
      <c r="Z389" s="452">
        <f>IF(OR(C389="Refrig",AND($R$1="RWH",C389="Refrig"),AND($R$1="RWH",C389="Yes")),$W389*#REF!,IF(C389="Yes",$W389*$P$7,W389*0))</f>
        <v>0</v>
      </c>
    </row>
    <row r="390" spans="1:26" ht="63" customHeight="1" thickBot="1">
      <c r="A390" s="242">
        <v>381</v>
      </c>
      <c r="B390" s="243"/>
      <c r="C390" s="247"/>
      <c r="D390" s="279"/>
      <c r="E390" s="250">
        <f t="shared" si="46"/>
        <v>0</v>
      </c>
      <c r="F390" s="278">
        <f t="array" ref="F390">IFERROR(INDEX(CodeLPD,MATCH($D$8&amp;$D390,CodeMethod&amp;SpaceType,0), MATCH('Project Information'!$F$15,Table1[[#Headers],[2020 ECCCNYS (der. IECC 2018)]:[IECC 2015]],0)),0)</f>
        <v>0</v>
      </c>
      <c r="G390" s="328">
        <f>IF(AND('Project Information'!$C$15="Space By Space",'Interior Space'!$B390&gt;0),VLOOKUP('Interior Space'!$D390,Code!$B$34:$E$130,4,TRUE),IF(AND('Project Information'!$C$15="Whole Building",'Project Information'!$L$11=0),'Project Information'!$O$11,IF(AND('Project Information'!$C$15="Whole Building",'Project Information'!$L$11&lt;&gt;'Project Information'!$O$11),'Project Information'!$L$11,0)))</f>
        <v>0</v>
      </c>
      <c r="H390" s="248"/>
      <c r="I390" s="218">
        <f>IFERROR(VLOOKUP(H390,'LED Products List'!$B$8:$G$57,2,FALSE),0)</f>
        <v>0</v>
      </c>
      <c r="J390" s="218">
        <f>IFERROR(VLOOKUP(H390,'LED Products List'!$B$8:$G$57,3,FALSE),0)</f>
        <v>0</v>
      </c>
      <c r="K390" s="218">
        <f>IFERROR(VLOOKUP(H390,'LED Products List'!$B$8:$G$57,4,FALSE),0)</f>
        <v>0</v>
      </c>
      <c r="L390" s="248"/>
      <c r="M390" s="249"/>
      <c r="N390" s="250">
        <f t="shared" si="47"/>
        <v>0</v>
      </c>
      <c r="O390" s="251">
        <f t="shared" si="48"/>
        <v>0</v>
      </c>
      <c r="P390" s="179">
        <f t="shared" si="49"/>
        <v>0</v>
      </c>
      <c r="Q390" s="179">
        <f t="shared" si="50"/>
        <v>0</v>
      </c>
      <c r="R390" s="179">
        <f t="shared" si="51"/>
        <v>0</v>
      </c>
      <c r="S390" s="331"/>
      <c r="T390" s="480">
        <f t="shared" si="52"/>
        <v>0</v>
      </c>
      <c r="U390" s="448">
        <f t="shared" si="45"/>
        <v>0</v>
      </c>
      <c r="V390" s="449">
        <f>IF($D$8="Space By Space",$F390*$E390,IF($D390="Atrium &gt;40 ft in height",($F390*$E390)+0.04,IF($B390&lt;&gt;0,$E$8*'Project Information'!$L$9,0)))</f>
        <v>0</v>
      </c>
      <c r="W390" s="453">
        <f t="shared" si="53"/>
        <v>0</v>
      </c>
      <c r="X390" s="453">
        <f>IF(OR(C390="Refrig",AND($R$1="RWH",C390="Refrig"),AND($R$1="RWH",C390="Yes")),$W390*(1+#REF!),IF($C390="Yes",$W390*(1+$P$5),W390))</f>
        <v>0</v>
      </c>
      <c r="Y390" s="452">
        <f>IF(OR(C390="Refrig",AND($R$1="RWH",C390="Refrig"),AND($R$1="RWH",C390="Yes")),$V390*(1+#REF!),IF($C390="Yes",$V390*(1+$P$6),V390*(1+0)))</f>
        <v>0</v>
      </c>
      <c r="Z390" s="452">
        <f>IF(OR(C390="Refrig",AND($R$1="RWH",C390="Refrig"),AND($R$1="RWH",C390="Yes")),$W390*#REF!,IF(C390="Yes",$W390*$P$7,W390*0))</f>
        <v>0</v>
      </c>
    </row>
    <row r="391" spans="1:26" ht="63" customHeight="1" thickBot="1">
      <c r="A391" s="242">
        <v>382</v>
      </c>
      <c r="B391" s="243"/>
      <c r="C391" s="247"/>
      <c r="D391" s="279"/>
      <c r="E391" s="250">
        <f t="shared" si="46"/>
        <v>0</v>
      </c>
      <c r="F391" s="278">
        <f t="array" ref="F391">IFERROR(INDEX(CodeLPD,MATCH($D$8&amp;$D391,CodeMethod&amp;SpaceType,0), MATCH('Project Information'!$F$15,Table1[[#Headers],[2020 ECCCNYS (der. IECC 2018)]:[IECC 2015]],0)),0)</f>
        <v>0</v>
      </c>
      <c r="G391" s="328">
        <f>IF(AND('Project Information'!$C$15="Space By Space",'Interior Space'!$B391&gt;0),VLOOKUP('Interior Space'!$D391,Code!$B$34:$E$130,4,TRUE),IF(AND('Project Information'!$C$15="Whole Building",'Project Information'!$L$11=0),'Project Information'!$O$11,IF(AND('Project Information'!$C$15="Whole Building",'Project Information'!$L$11&lt;&gt;'Project Information'!$O$11),'Project Information'!$L$11,0)))</f>
        <v>0</v>
      </c>
      <c r="H391" s="248"/>
      <c r="I391" s="218">
        <f>IFERROR(VLOOKUP(H391,'LED Products List'!$B$8:$G$57,2,FALSE),0)</f>
        <v>0</v>
      </c>
      <c r="J391" s="218">
        <f>IFERROR(VLOOKUP(H391,'LED Products List'!$B$8:$G$57,3,FALSE),0)</f>
        <v>0</v>
      </c>
      <c r="K391" s="218">
        <f>IFERROR(VLOOKUP(H391,'LED Products List'!$B$8:$G$57,4,FALSE),0)</f>
        <v>0</v>
      </c>
      <c r="L391" s="248"/>
      <c r="M391" s="249"/>
      <c r="N391" s="250">
        <f t="shared" si="47"/>
        <v>0</v>
      </c>
      <c r="O391" s="251">
        <f t="shared" si="48"/>
        <v>0</v>
      </c>
      <c r="P391" s="179">
        <f t="shared" si="49"/>
        <v>0</v>
      </c>
      <c r="Q391" s="179">
        <f t="shared" si="50"/>
        <v>0</v>
      </c>
      <c r="R391" s="179">
        <f t="shared" si="51"/>
        <v>0</v>
      </c>
      <c r="S391" s="331"/>
      <c r="T391" s="480">
        <f t="shared" si="52"/>
        <v>0</v>
      </c>
      <c r="U391" s="448">
        <f t="shared" si="45"/>
        <v>0</v>
      </c>
      <c r="V391" s="449">
        <f>IF($D$8="Space By Space",$F391*$E391,IF($D391="Atrium &gt;40 ft in height",($F391*$E391)+0.04,IF($B391&lt;&gt;0,$E$8*'Project Information'!$L$9,0)))</f>
        <v>0</v>
      </c>
      <c r="W391" s="453">
        <f t="shared" si="53"/>
        <v>0</v>
      </c>
      <c r="X391" s="453">
        <f>IF(OR(C391="Refrig",AND($R$1="RWH",C391="Refrig"),AND($R$1="RWH",C391="Yes")),$W391*(1+#REF!),IF($C391="Yes",$W391*(1+$P$5),W391))</f>
        <v>0</v>
      </c>
      <c r="Y391" s="452">
        <f>IF(OR(C391="Refrig",AND($R$1="RWH",C391="Refrig"),AND($R$1="RWH",C391="Yes")),$V391*(1+#REF!),IF($C391="Yes",$V391*(1+$P$6),V391*(1+0)))</f>
        <v>0</v>
      </c>
      <c r="Z391" s="452">
        <f>IF(OR(C391="Refrig",AND($R$1="RWH",C391="Refrig"),AND($R$1="RWH",C391="Yes")),$W391*#REF!,IF(C391="Yes",$W391*$P$7,W391*0))</f>
        <v>0</v>
      </c>
    </row>
    <row r="392" spans="1:26" ht="63" customHeight="1" thickBot="1">
      <c r="A392" s="242">
        <v>383</v>
      </c>
      <c r="B392" s="243"/>
      <c r="C392" s="247"/>
      <c r="D392" s="279"/>
      <c r="E392" s="250">
        <f t="shared" si="46"/>
        <v>0</v>
      </c>
      <c r="F392" s="278">
        <f t="array" ref="F392">IFERROR(INDEX(CodeLPD,MATCH($D$8&amp;$D392,CodeMethod&amp;SpaceType,0), MATCH('Project Information'!$F$15,Table1[[#Headers],[2020 ECCCNYS (der. IECC 2018)]:[IECC 2015]],0)),0)</f>
        <v>0</v>
      </c>
      <c r="G392" s="328">
        <f>IF(AND('Project Information'!$C$15="Space By Space",'Interior Space'!$B392&gt;0),VLOOKUP('Interior Space'!$D392,Code!$B$34:$E$130,4,TRUE),IF(AND('Project Information'!$C$15="Whole Building",'Project Information'!$L$11=0),'Project Information'!$O$11,IF(AND('Project Information'!$C$15="Whole Building",'Project Information'!$L$11&lt;&gt;'Project Information'!$O$11),'Project Information'!$L$11,0)))</f>
        <v>0</v>
      </c>
      <c r="H392" s="248"/>
      <c r="I392" s="218">
        <f>IFERROR(VLOOKUP(H392,'LED Products List'!$B$8:$G$57,2,FALSE),0)</f>
        <v>0</v>
      </c>
      <c r="J392" s="218">
        <f>IFERROR(VLOOKUP(H392,'LED Products List'!$B$8:$G$57,3,FALSE),0)</f>
        <v>0</v>
      </c>
      <c r="K392" s="218">
        <f>IFERROR(VLOOKUP(H392,'LED Products List'!$B$8:$G$57,4,FALSE),0)</f>
        <v>0</v>
      </c>
      <c r="L392" s="248"/>
      <c r="M392" s="249"/>
      <c r="N392" s="250">
        <f t="shared" si="47"/>
        <v>0</v>
      </c>
      <c r="O392" s="251">
        <f t="shared" si="48"/>
        <v>0</v>
      </c>
      <c r="P392" s="179">
        <f t="shared" si="49"/>
        <v>0</v>
      </c>
      <c r="Q392" s="179">
        <f t="shared" si="50"/>
        <v>0</v>
      </c>
      <c r="R392" s="179">
        <f t="shared" si="51"/>
        <v>0</v>
      </c>
      <c r="S392" s="331"/>
      <c r="T392" s="480">
        <f t="shared" si="52"/>
        <v>0</v>
      </c>
      <c r="U392" s="448">
        <f t="shared" si="45"/>
        <v>0</v>
      </c>
      <c r="V392" s="449">
        <f>IF($D$8="Space By Space",$F392*$E392,IF($D392="Atrium &gt;40 ft in height",($F392*$E392)+0.04,IF($B392&lt;&gt;0,$E$8*'Project Information'!$L$9,0)))</f>
        <v>0</v>
      </c>
      <c r="W392" s="453">
        <f t="shared" si="53"/>
        <v>0</v>
      </c>
      <c r="X392" s="453">
        <f>IF(OR(C392="Refrig",AND($R$1="RWH",C392="Refrig"),AND($R$1="RWH",C392="Yes")),$W392*(1+#REF!),IF($C392="Yes",$W392*(1+$P$5),W392))</f>
        <v>0</v>
      </c>
      <c r="Y392" s="452">
        <f>IF(OR(C392="Refrig",AND($R$1="RWH",C392="Refrig"),AND($R$1="RWH",C392="Yes")),$V392*(1+#REF!),IF($C392="Yes",$V392*(1+$P$6),V392*(1+0)))</f>
        <v>0</v>
      </c>
      <c r="Z392" s="452">
        <f>IF(OR(C392="Refrig",AND($R$1="RWH",C392="Refrig"),AND($R$1="RWH",C392="Yes")),$W392*#REF!,IF(C392="Yes",$W392*$P$7,W392*0))</f>
        <v>0</v>
      </c>
    </row>
    <row r="393" spans="1:26" ht="63" customHeight="1" thickBot="1">
      <c r="A393" s="242">
        <v>384</v>
      </c>
      <c r="B393" s="243"/>
      <c r="C393" s="247"/>
      <c r="D393" s="279"/>
      <c r="E393" s="250">
        <f t="shared" si="46"/>
        <v>0</v>
      </c>
      <c r="F393" s="278">
        <f t="array" ref="F393">IFERROR(INDEX(CodeLPD,MATCH($D$8&amp;$D393,CodeMethod&amp;SpaceType,0), MATCH('Project Information'!$F$15,Table1[[#Headers],[2020 ECCCNYS (der. IECC 2018)]:[IECC 2015]],0)),0)</f>
        <v>0</v>
      </c>
      <c r="G393" s="328">
        <f>IF(AND('Project Information'!$C$15="Space By Space",'Interior Space'!$B393&gt;0),VLOOKUP('Interior Space'!$D393,Code!$B$34:$E$130,4,TRUE),IF(AND('Project Information'!$C$15="Whole Building",'Project Information'!$L$11=0),'Project Information'!$O$11,IF(AND('Project Information'!$C$15="Whole Building",'Project Information'!$L$11&lt;&gt;'Project Information'!$O$11),'Project Information'!$L$11,0)))</f>
        <v>0</v>
      </c>
      <c r="H393" s="248"/>
      <c r="I393" s="218">
        <f>IFERROR(VLOOKUP(H393,'LED Products List'!$B$8:$G$57,2,FALSE),0)</f>
        <v>0</v>
      </c>
      <c r="J393" s="218">
        <f>IFERROR(VLOOKUP(H393,'LED Products List'!$B$8:$G$57,3,FALSE),0)</f>
        <v>0</v>
      </c>
      <c r="K393" s="218">
        <f>IFERROR(VLOOKUP(H393,'LED Products List'!$B$8:$G$57,4,FALSE),0)</f>
        <v>0</v>
      </c>
      <c r="L393" s="248"/>
      <c r="M393" s="249"/>
      <c r="N393" s="250">
        <f t="shared" si="47"/>
        <v>0</v>
      </c>
      <c r="O393" s="251">
        <f t="shared" si="48"/>
        <v>0</v>
      </c>
      <c r="P393" s="179">
        <f t="shared" si="49"/>
        <v>0</v>
      </c>
      <c r="Q393" s="179">
        <f t="shared" si="50"/>
        <v>0</v>
      </c>
      <c r="R393" s="179">
        <f t="shared" si="51"/>
        <v>0</v>
      </c>
      <c r="S393" s="331"/>
      <c r="T393" s="480">
        <f t="shared" si="52"/>
        <v>0</v>
      </c>
      <c r="U393" s="448">
        <f t="shared" si="45"/>
        <v>0</v>
      </c>
      <c r="V393" s="449">
        <f>IF($D$8="Space By Space",$F393*$E393,IF($D393="Atrium &gt;40 ft in height",($F393*$E393)+0.04,IF($B393&lt;&gt;0,$E$8*'Project Information'!$L$9,0)))</f>
        <v>0</v>
      </c>
      <c r="W393" s="453">
        <f t="shared" si="53"/>
        <v>0</v>
      </c>
      <c r="X393" s="453">
        <f>IF(OR(C393="Refrig",AND($R$1="RWH",C393="Refrig"),AND($R$1="RWH",C393="Yes")),$W393*(1+#REF!),IF($C393="Yes",$W393*(1+$P$5),W393))</f>
        <v>0</v>
      </c>
      <c r="Y393" s="452">
        <f>IF(OR(C393="Refrig",AND($R$1="RWH",C393="Refrig"),AND($R$1="RWH",C393="Yes")),$V393*(1+#REF!),IF($C393="Yes",$V393*(1+$P$6),V393*(1+0)))</f>
        <v>0</v>
      </c>
      <c r="Z393" s="452">
        <f>IF(OR(C393="Refrig",AND($R$1="RWH",C393="Refrig"),AND($R$1="RWH",C393="Yes")),$W393*#REF!,IF(C393="Yes",$W393*$P$7,W393*0))</f>
        <v>0</v>
      </c>
    </row>
    <row r="394" spans="1:26" ht="63" customHeight="1" thickBot="1">
      <c r="A394" s="242">
        <v>385</v>
      </c>
      <c r="B394" s="243"/>
      <c r="C394" s="247"/>
      <c r="D394" s="279"/>
      <c r="E394" s="250">
        <f t="shared" si="46"/>
        <v>0</v>
      </c>
      <c r="F394" s="278">
        <f t="array" ref="F394">IFERROR(INDEX(CodeLPD,MATCH($D$8&amp;$D394,CodeMethod&amp;SpaceType,0), MATCH('Project Information'!$F$15,Table1[[#Headers],[2020 ECCCNYS (der. IECC 2018)]:[IECC 2015]],0)),0)</f>
        <v>0</v>
      </c>
      <c r="G394" s="328">
        <f>IF(AND('Project Information'!$C$15="Space By Space",'Interior Space'!$B394&gt;0),VLOOKUP('Interior Space'!$D394,Code!$B$34:$E$130,4,TRUE),IF(AND('Project Information'!$C$15="Whole Building",'Project Information'!$L$11=0),'Project Information'!$O$11,IF(AND('Project Information'!$C$15="Whole Building",'Project Information'!$L$11&lt;&gt;'Project Information'!$O$11),'Project Information'!$L$11,0)))</f>
        <v>0</v>
      </c>
      <c r="H394" s="248"/>
      <c r="I394" s="218">
        <f>IFERROR(VLOOKUP(H394,'LED Products List'!$B$8:$G$57,2,FALSE),0)</f>
        <v>0</v>
      </c>
      <c r="J394" s="218">
        <f>IFERROR(VLOOKUP(H394,'LED Products List'!$B$8:$G$57,3,FALSE),0)</f>
        <v>0</v>
      </c>
      <c r="K394" s="218">
        <f>IFERROR(VLOOKUP(H394,'LED Products List'!$B$8:$G$57,4,FALSE),0)</f>
        <v>0</v>
      </c>
      <c r="L394" s="248"/>
      <c r="M394" s="249"/>
      <c r="N394" s="250">
        <f t="shared" si="47"/>
        <v>0</v>
      </c>
      <c r="O394" s="251">
        <f t="shared" si="48"/>
        <v>0</v>
      </c>
      <c r="P394" s="179">
        <f t="shared" si="49"/>
        <v>0</v>
      </c>
      <c r="Q394" s="179">
        <f t="shared" si="50"/>
        <v>0</v>
      </c>
      <c r="R394" s="179">
        <f t="shared" si="51"/>
        <v>0</v>
      </c>
      <c r="S394" s="331"/>
      <c r="T394" s="480">
        <f t="shared" si="52"/>
        <v>0</v>
      </c>
      <c r="U394" s="448">
        <f t="shared" ref="U394:U457" si="54">IF(M394="Yes",(K394*N394*$AB$2),0)</f>
        <v>0</v>
      </c>
      <c r="V394" s="449">
        <f>IF($D$8="Space By Space",$F394*$E394,IF($D394="Atrium &gt;40 ft in height",($F394*$E394)+0.04,IF($B394&lt;&gt;0,$E$8*'Project Information'!$L$9,0)))</f>
        <v>0</v>
      </c>
      <c r="W394" s="453">
        <f t="shared" si="53"/>
        <v>0</v>
      </c>
      <c r="X394" s="453">
        <f>IF(OR(C394="Refrig",AND($R$1="RWH",C394="Refrig"),AND($R$1="RWH",C394="Yes")),$W394*(1+#REF!),IF($C394="Yes",$W394*(1+$P$5),W394))</f>
        <v>0</v>
      </c>
      <c r="Y394" s="452">
        <f>IF(OR(C394="Refrig",AND($R$1="RWH",C394="Refrig"),AND($R$1="RWH",C394="Yes")),$V394*(1+#REF!),IF($C394="Yes",$V394*(1+$P$6),V394*(1+0)))</f>
        <v>0</v>
      </c>
      <c r="Z394" s="452">
        <f>IF(OR(C394="Refrig",AND($R$1="RWH",C394="Refrig"),AND($R$1="RWH",C394="Yes")),$W394*#REF!,IF(C394="Yes",$W394*$P$7,W394*0))</f>
        <v>0</v>
      </c>
    </row>
    <row r="395" spans="1:26" ht="63" customHeight="1" thickBot="1">
      <c r="A395" s="242">
        <v>386</v>
      </c>
      <c r="B395" s="243"/>
      <c r="C395" s="247"/>
      <c r="D395" s="279"/>
      <c r="E395" s="250">
        <f t="shared" ref="E395:E458" si="55">IF(LEFT(D395,6)="Atrium","Enter Total Atrium Height in Feet",0)</f>
        <v>0</v>
      </c>
      <c r="F395" s="278">
        <f t="array" ref="F395">IFERROR(INDEX(CodeLPD,MATCH($D$8&amp;$D395,CodeMethod&amp;SpaceType,0), MATCH('Project Information'!$F$15,Table1[[#Headers],[2020 ECCCNYS (der. IECC 2018)]:[IECC 2015]],0)),0)</f>
        <v>0</v>
      </c>
      <c r="G395" s="328">
        <f>IF(AND('Project Information'!$C$15="Space By Space",'Interior Space'!$B395&gt;0),VLOOKUP('Interior Space'!$D395,Code!$B$34:$E$130,4,TRUE),IF(AND('Project Information'!$C$15="Whole Building",'Project Information'!$L$11=0),'Project Information'!$O$11,IF(AND('Project Information'!$C$15="Whole Building",'Project Information'!$L$11&lt;&gt;'Project Information'!$O$11),'Project Information'!$L$11,0)))</f>
        <v>0</v>
      </c>
      <c r="H395" s="248"/>
      <c r="I395" s="218">
        <f>IFERROR(VLOOKUP(H395,'LED Products List'!$B$8:$G$57,2,FALSE),0)</f>
        <v>0</v>
      </c>
      <c r="J395" s="218">
        <f>IFERROR(VLOOKUP(H395,'LED Products List'!$B$8:$G$57,3,FALSE),0)</f>
        <v>0</v>
      </c>
      <c r="K395" s="218">
        <f>IFERROR(VLOOKUP(H395,'LED Products List'!$B$8:$G$57,4,FALSE),0)</f>
        <v>0</v>
      </c>
      <c r="L395" s="248"/>
      <c r="M395" s="249"/>
      <c r="N395" s="250">
        <f t="shared" ref="N395:N458" si="56">L395</f>
        <v>0</v>
      </c>
      <c r="O395" s="251">
        <f t="shared" ref="O395:O458" si="57">IF(M395="Yes",(K395*L395)-(K395*N395*$AB$2),K395*L395)</f>
        <v>0</v>
      </c>
      <c r="P395" s="179">
        <f t="shared" ref="P395:P458" si="58">IFERROR(IF(C395="Refrigerated",G395*$O395*(1+1/$S$5),IF(C395="Frozen",G395*$O395*(1+1/$S$7),IF(C395="Yes",G395*$O395*(1+$P$5),G395*$O395))),0)</f>
        <v>0</v>
      </c>
      <c r="Q395" s="179">
        <f t="shared" ref="Q395:Q458" si="59">IFERROR(IF(C395="Refrigerated",$O395*(1+1/$S$5),IF(C395="Frozen",$O395*(1+1/$S$7),IF(C395="Yes",$O395*(1+$P$6),$O395))),0)</f>
        <v>0</v>
      </c>
      <c r="R395" s="179">
        <f t="shared" ref="R395:R458" si="60">IFERROR(IF(C395="Yes",$G395*$O395*$P$7,$G395*$O395*0),0)</f>
        <v>0</v>
      </c>
      <c r="S395" s="331"/>
      <c r="T395" s="480">
        <f t="shared" ref="T395:T458" si="61">O395*G395/1000</f>
        <v>0</v>
      </c>
      <c r="U395" s="448">
        <f t="shared" si="54"/>
        <v>0</v>
      </c>
      <c r="V395" s="449">
        <f>IF($D$8="Space By Space",$F395*$E395,IF($D395="Atrium &gt;40 ft in height",($F395*$E395)+0.04,IF($B395&lt;&gt;0,$E$8*'Project Information'!$L$9,0)))</f>
        <v>0</v>
      </c>
      <c r="W395" s="453">
        <f t="shared" ref="W395:W458" si="62">IF($D$8="Space By Space",V395*G395,V395*G395)</f>
        <v>0</v>
      </c>
      <c r="X395" s="453">
        <f>IF(OR(C395="Refrig",AND($R$1="RWH",C395="Refrig"),AND($R$1="RWH",C395="Yes")),$W395*(1+#REF!),IF($C395="Yes",$W395*(1+$P$5),W395))</f>
        <v>0</v>
      </c>
      <c r="Y395" s="452">
        <f>IF(OR(C395="Refrig",AND($R$1="RWH",C395="Refrig"),AND($R$1="RWH",C395="Yes")),$V395*(1+#REF!),IF($C395="Yes",$V395*(1+$P$6),V395*(1+0)))</f>
        <v>0</v>
      </c>
      <c r="Z395" s="452">
        <f>IF(OR(C395="Refrig",AND($R$1="RWH",C395="Refrig"),AND($R$1="RWH",C395="Yes")),$W395*#REF!,IF(C395="Yes",$W395*$P$7,W395*0))</f>
        <v>0</v>
      </c>
    </row>
    <row r="396" spans="1:26" ht="63" customHeight="1" thickBot="1">
      <c r="A396" s="242">
        <v>387</v>
      </c>
      <c r="B396" s="243"/>
      <c r="C396" s="247"/>
      <c r="D396" s="279"/>
      <c r="E396" s="250">
        <f t="shared" si="55"/>
        <v>0</v>
      </c>
      <c r="F396" s="278">
        <f t="array" ref="F396">IFERROR(INDEX(CodeLPD,MATCH($D$8&amp;$D396,CodeMethod&amp;SpaceType,0), MATCH('Project Information'!$F$15,Table1[[#Headers],[2020 ECCCNYS (der. IECC 2018)]:[IECC 2015]],0)),0)</f>
        <v>0</v>
      </c>
      <c r="G396" s="328">
        <f>IF(AND('Project Information'!$C$15="Space By Space",'Interior Space'!$B396&gt;0),VLOOKUP('Interior Space'!$D396,Code!$B$34:$E$130,4,TRUE),IF(AND('Project Information'!$C$15="Whole Building",'Project Information'!$L$11=0),'Project Information'!$O$11,IF(AND('Project Information'!$C$15="Whole Building",'Project Information'!$L$11&lt;&gt;'Project Information'!$O$11),'Project Information'!$L$11,0)))</f>
        <v>0</v>
      </c>
      <c r="H396" s="248"/>
      <c r="I396" s="218">
        <f>IFERROR(VLOOKUP(H396,'LED Products List'!$B$8:$G$57,2,FALSE),0)</f>
        <v>0</v>
      </c>
      <c r="J396" s="218">
        <f>IFERROR(VLOOKUP(H396,'LED Products List'!$B$8:$G$57,3,FALSE),0)</f>
        <v>0</v>
      </c>
      <c r="K396" s="218">
        <f>IFERROR(VLOOKUP(H396,'LED Products List'!$B$8:$G$57,4,FALSE),0)</f>
        <v>0</v>
      </c>
      <c r="L396" s="248"/>
      <c r="M396" s="249"/>
      <c r="N396" s="250">
        <f t="shared" si="56"/>
        <v>0</v>
      </c>
      <c r="O396" s="251">
        <f t="shared" si="57"/>
        <v>0</v>
      </c>
      <c r="P396" s="179">
        <f t="shared" si="58"/>
        <v>0</v>
      </c>
      <c r="Q396" s="179">
        <f t="shared" si="59"/>
        <v>0</v>
      </c>
      <c r="R396" s="179">
        <f t="shared" si="60"/>
        <v>0</v>
      </c>
      <c r="S396" s="331"/>
      <c r="T396" s="480">
        <f t="shared" si="61"/>
        <v>0</v>
      </c>
      <c r="U396" s="448">
        <f t="shared" si="54"/>
        <v>0</v>
      </c>
      <c r="V396" s="449">
        <f>IF($D$8="Space By Space",$F396*$E396,IF($D396="Atrium &gt;40 ft in height",($F396*$E396)+0.04,IF($B396&lt;&gt;0,$E$8*'Project Information'!$L$9,0)))</f>
        <v>0</v>
      </c>
      <c r="W396" s="453">
        <f t="shared" si="62"/>
        <v>0</v>
      </c>
      <c r="X396" s="453">
        <f>IF(OR(C396="Refrig",AND($R$1="RWH",C396="Refrig"),AND($R$1="RWH",C396="Yes")),$W396*(1+#REF!),IF($C396="Yes",$W396*(1+$P$5),W396))</f>
        <v>0</v>
      </c>
      <c r="Y396" s="452">
        <f>IF(OR(C396="Refrig",AND($R$1="RWH",C396="Refrig"),AND($R$1="RWH",C396="Yes")),$V396*(1+#REF!),IF($C396="Yes",$V396*(1+$P$6),V396*(1+0)))</f>
        <v>0</v>
      </c>
      <c r="Z396" s="452">
        <f>IF(OR(C396="Refrig",AND($R$1="RWH",C396="Refrig"),AND($R$1="RWH",C396="Yes")),$W396*#REF!,IF(C396="Yes",$W396*$P$7,W396*0))</f>
        <v>0</v>
      </c>
    </row>
    <row r="397" spans="1:26" ht="63" customHeight="1" thickBot="1">
      <c r="A397" s="242">
        <v>388</v>
      </c>
      <c r="B397" s="243"/>
      <c r="C397" s="247"/>
      <c r="D397" s="279"/>
      <c r="E397" s="250">
        <f t="shared" si="55"/>
        <v>0</v>
      </c>
      <c r="F397" s="278">
        <f t="array" ref="F397">IFERROR(INDEX(CodeLPD,MATCH($D$8&amp;$D397,CodeMethod&amp;SpaceType,0), MATCH('Project Information'!$F$15,Table1[[#Headers],[2020 ECCCNYS (der. IECC 2018)]:[IECC 2015]],0)),0)</f>
        <v>0</v>
      </c>
      <c r="G397" s="328">
        <f>IF(AND('Project Information'!$C$15="Space By Space",'Interior Space'!$B397&gt;0),VLOOKUP('Interior Space'!$D397,Code!$B$34:$E$130,4,TRUE),IF(AND('Project Information'!$C$15="Whole Building",'Project Information'!$L$11=0),'Project Information'!$O$11,IF(AND('Project Information'!$C$15="Whole Building",'Project Information'!$L$11&lt;&gt;'Project Information'!$O$11),'Project Information'!$L$11,0)))</f>
        <v>0</v>
      </c>
      <c r="H397" s="248"/>
      <c r="I397" s="218">
        <f>IFERROR(VLOOKUP(H397,'LED Products List'!$B$8:$G$57,2,FALSE),0)</f>
        <v>0</v>
      </c>
      <c r="J397" s="218">
        <f>IFERROR(VLOOKUP(H397,'LED Products List'!$B$8:$G$57,3,FALSE),0)</f>
        <v>0</v>
      </c>
      <c r="K397" s="218">
        <f>IFERROR(VLOOKUP(H397,'LED Products List'!$B$8:$G$57,4,FALSE),0)</f>
        <v>0</v>
      </c>
      <c r="L397" s="248"/>
      <c r="M397" s="249"/>
      <c r="N397" s="250">
        <f t="shared" si="56"/>
        <v>0</v>
      </c>
      <c r="O397" s="251">
        <f t="shared" si="57"/>
        <v>0</v>
      </c>
      <c r="P397" s="179">
        <f t="shared" si="58"/>
        <v>0</v>
      </c>
      <c r="Q397" s="179">
        <f t="shared" si="59"/>
        <v>0</v>
      </c>
      <c r="R397" s="179">
        <f t="shared" si="60"/>
        <v>0</v>
      </c>
      <c r="S397" s="331"/>
      <c r="T397" s="480">
        <f t="shared" si="61"/>
        <v>0</v>
      </c>
      <c r="U397" s="448">
        <f t="shared" si="54"/>
        <v>0</v>
      </c>
      <c r="V397" s="449">
        <f>IF($D$8="Space By Space",$F397*$E397,IF($D397="Atrium &gt;40 ft in height",($F397*$E397)+0.04,IF($B397&lt;&gt;0,$E$8*'Project Information'!$L$9,0)))</f>
        <v>0</v>
      </c>
      <c r="W397" s="453">
        <f t="shared" si="62"/>
        <v>0</v>
      </c>
      <c r="X397" s="453">
        <f>IF(OR(C397="Refrig",AND($R$1="RWH",C397="Refrig"),AND($R$1="RWH",C397="Yes")),$W397*(1+#REF!),IF($C397="Yes",$W397*(1+$P$5),W397))</f>
        <v>0</v>
      </c>
      <c r="Y397" s="452">
        <f>IF(OR(C397="Refrig",AND($R$1="RWH",C397="Refrig"),AND($R$1="RWH",C397="Yes")),$V397*(1+#REF!),IF($C397="Yes",$V397*(1+$P$6),V397*(1+0)))</f>
        <v>0</v>
      </c>
      <c r="Z397" s="452">
        <f>IF(OR(C397="Refrig",AND($R$1="RWH",C397="Refrig"),AND($R$1="RWH",C397="Yes")),$W397*#REF!,IF(C397="Yes",$W397*$P$7,W397*0))</f>
        <v>0</v>
      </c>
    </row>
    <row r="398" spans="1:26" ht="63" customHeight="1" thickBot="1">
      <c r="A398" s="242">
        <v>389</v>
      </c>
      <c r="B398" s="243"/>
      <c r="C398" s="247"/>
      <c r="D398" s="279"/>
      <c r="E398" s="250">
        <f t="shared" si="55"/>
        <v>0</v>
      </c>
      <c r="F398" s="278">
        <f t="array" ref="F398">IFERROR(INDEX(CodeLPD,MATCH($D$8&amp;$D398,CodeMethod&amp;SpaceType,0), MATCH('Project Information'!$F$15,Table1[[#Headers],[2020 ECCCNYS (der. IECC 2018)]:[IECC 2015]],0)),0)</f>
        <v>0</v>
      </c>
      <c r="G398" s="328">
        <f>IF(AND('Project Information'!$C$15="Space By Space",'Interior Space'!$B398&gt;0),VLOOKUP('Interior Space'!$D398,Code!$B$34:$E$130,4,TRUE),IF(AND('Project Information'!$C$15="Whole Building",'Project Information'!$L$11=0),'Project Information'!$O$11,IF(AND('Project Information'!$C$15="Whole Building",'Project Information'!$L$11&lt;&gt;'Project Information'!$O$11),'Project Information'!$L$11,0)))</f>
        <v>0</v>
      </c>
      <c r="H398" s="248"/>
      <c r="I398" s="218">
        <f>IFERROR(VLOOKUP(H398,'LED Products List'!$B$8:$G$57,2,FALSE),0)</f>
        <v>0</v>
      </c>
      <c r="J398" s="218">
        <f>IFERROR(VLOOKUP(H398,'LED Products List'!$B$8:$G$57,3,FALSE),0)</f>
        <v>0</v>
      </c>
      <c r="K398" s="218">
        <f>IFERROR(VLOOKUP(H398,'LED Products List'!$B$8:$G$57,4,FALSE),0)</f>
        <v>0</v>
      </c>
      <c r="L398" s="248"/>
      <c r="M398" s="249"/>
      <c r="N398" s="250">
        <f t="shared" si="56"/>
        <v>0</v>
      </c>
      <c r="O398" s="251">
        <f t="shared" si="57"/>
        <v>0</v>
      </c>
      <c r="P398" s="179">
        <f t="shared" si="58"/>
        <v>0</v>
      </c>
      <c r="Q398" s="179">
        <f t="shared" si="59"/>
        <v>0</v>
      </c>
      <c r="R398" s="179">
        <f t="shared" si="60"/>
        <v>0</v>
      </c>
      <c r="S398" s="331"/>
      <c r="T398" s="480">
        <f t="shared" si="61"/>
        <v>0</v>
      </c>
      <c r="U398" s="448">
        <f t="shared" si="54"/>
        <v>0</v>
      </c>
      <c r="V398" s="449">
        <f>IF($D$8="Space By Space",$F398*$E398,IF($D398="Atrium &gt;40 ft in height",($F398*$E398)+0.04,IF($B398&lt;&gt;0,$E$8*'Project Information'!$L$9,0)))</f>
        <v>0</v>
      </c>
      <c r="W398" s="453">
        <f t="shared" si="62"/>
        <v>0</v>
      </c>
      <c r="X398" s="453">
        <f>IF(OR(C398="Refrig",AND($R$1="RWH",C398="Refrig"),AND($R$1="RWH",C398="Yes")),$W398*(1+#REF!),IF($C398="Yes",$W398*(1+$P$5),W398))</f>
        <v>0</v>
      </c>
      <c r="Y398" s="452">
        <f>IF(OR(C398="Refrig",AND($R$1="RWH",C398="Refrig"),AND($R$1="RWH",C398="Yes")),$V398*(1+#REF!),IF($C398="Yes",$V398*(1+$P$6),V398*(1+0)))</f>
        <v>0</v>
      </c>
      <c r="Z398" s="452">
        <f>IF(OR(C398="Refrig",AND($R$1="RWH",C398="Refrig"),AND($R$1="RWH",C398="Yes")),$W398*#REF!,IF(C398="Yes",$W398*$P$7,W398*0))</f>
        <v>0</v>
      </c>
    </row>
    <row r="399" spans="1:26" ht="63" customHeight="1" thickBot="1">
      <c r="A399" s="242">
        <v>390</v>
      </c>
      <c r="B399" s="243"/>
      <c r="C399" s="247"/>
      <c r="D399" s="279"/>
      <c r="E399" s="250">
        <f t="shared" si="55"/>
        <v>0</v>
      </c>
      <c r="F399" s="278">
        <f t="array" ref="F399">IFERROR(INDEX(CodeLPD,MATCH($D$8&amp;$D399,CodeMethod&amp;SpaceType,0), MATCH('Project Information'!$F$15,Table1[[#Headers],[2020 ECCCNYS (der. IECC 2018)]:[IECC 2015]],0)),0)</f>
        <v>0</v>
      </c>
      <c r="G399" s="328">
        <f>IF(AND('Project Information'!$C$15="Space By Space",'Interior Space'!$B399&gt;0),VLOOKUP('Interior Space'!$D399,Code!$B$34:$E$130,4,TRUE),IF(AND('Project Information'!$C$15="Whole Building",'Project Information'!$L$11=0),'Project Information'!$O$11,IF(AND('Project Information'!$C$15="Whole Building",'Project Information'!$L$11&lt;&gt;'Project Information'!$O$11),'Project Information'!$L$11,0)))</f>
        <v>0</v>
      </c>
      <c r="H399" s="248"/>
      <c r="I399" s="218">
        <f>IFERROR(VLOOKUP(H399,'LED Products List'!$B$8:$G$57,2,FALSE),0)</f>
        <v>0</v>
      </c>
      <c r="J399" s="218">
        <f>IFERROR(VLOOKUP(H399,'LED Products List'!$B$8:$G$57,3,FALSE),0)</f>
        <v>0</v>
      </c>
      <c r="K399" s="218">
        <f>IFERROR(VLOOKUP(H399,'LED Products List'!$B$8:$G$57,4,FALSE),0)</f>
        <v>0</v>
      </c>
      <c r="L399" s="248"/>
      <c r="M399" s="249"/>
      <c r="N399" s="250">
        <f t="shared" si="56"/>
        <v>0</v>
      </c>
      <c r="O399" s="251">
        <f t="shared" si="57"/>
        <v>0</v>
      </c>
      <c r="P399" s="179">
        <f t="shared" si="58"/>
        <v>0</v>
      </c>
      <c r="Q399" s="179">
        <f t="shared" si="59"/>
        <v>0</v>
      </c>
      <c r="R399" s="179">
        <f t="shared" si="60"/>
        <v>0</v>
      </c>
      <c r="S399" s="331"/>
      <c r="T399" s="480">
        <f t="shared" si="61"/>
        <v>0</v>
      </c>
      <c r="U399" s="448">
        <f t="shared" si="54"/>
        <v>0</v>
      </c>
      <c r="V399" s="449">
        <f>IF($D$8="Space By Space",$F399*$E399,IF($D399="Atrium &gt;40 ft in height",($F399*$E399)+0.04,IF($B399&lt;&gt;0,$E$8*'Project Information'!$L$9,0)))</f>
        <v>0</v>
      </c>
      <c r="W399" s="453">
        <f t="shared" si="62"/>
        <v>0</v>
      </c>
      <c r="X399" s="453">
        <f>IF(OR(C399="Refrig",AND($R$1="RWH",C399="Refrig"),AND($R$1="RWH",C399="Yes")),$W399*(1+#REF!),IF($C399="Yes",$W399*(1+$P$5),W399))</f>
        <v>0</v>
      </c>
      <c r="Y399" s="452">
        <f>IF(OR(C399="Refrig",AND($R$1="RWH",C399="Refrig"),AND($R$1="RWH",C399="Yes")),$V399*(1+#REF!),IF($C399="Yes",$V399*(1+$P$6),V399*(1+0)))</f>
        <v>0</v>
      </c>
      <c r="Z399" s="452">
        <f>IF(OR(C399="Refrig",AND($R$1="RWH",C399="Refrig"),AND($R$1="RWH",C399="Yes")),$W399*#REF!,IF(C399="Yes",$W399*$P$7,W399*0))</f>
        <v>0</v>
      </c>
    </row>
    <row r="400" spans="1:26" ht="63" customHeight="1" thickBot="1">
      <c r="A400" s="242">
        <v>391</v>
      </c>
      <c r="B400" s="243"/>
      <c r="C400" s="247"/>
      <c r="D400" s="279"/>
      <c r="E400" s="250">
        <f t="shared" si="55"/>
        <v>0</v>
      </c>
      <c r="F400" s="278">
        <f t="array" ref="F400">IFERROR(INDEX(CodeLPD,MATCH($D$8&amp;$D400,CodeMethod&amp;SpaceType,0), MATCH('Project Information'!$F$15,Table1[[#Headers],[2020 ECCCNYS (der. IECC 2018)]:[IECC 2015]],0)),0)</f>
        <v>0</v>
      </c>
      <c r="G400" s="328">
        <f>IF(AND('Project Information'!$C$15="Space By Space",'Interior Space'!$B400&gt;0),VLOOKUP('Interior Space'!$D400,Code!$B$34:$E$130,4,TRUE),IF(AND('Project Information'!$C$15="Whole Building",'Project Information'!$L$11=0),'Project Information'!$O$11,IF(AND('Project Information'!$C$15="Whole Building",'Project Information'!$L$11&lt;&gt;'Project Information'!$O$11),'Project Information'!$L$11,0)))</f>
        <v>0</v>
      </c>
      <c r="H400" s="248"/>
      <c r="I400" s="218">
        <f>IFERROR(VLOOKUP(H400,'LED Products List'!$B$8:$G$57,2,FALSE),0)</f>
        <v>0</v>
      </c>
      <c r="J400" s="218">
        <f>IFERROR(VLOOKUP(H400,'LED Products List'!$B$8:$G$57,3,FALSE),0)</f>
        <v>0</v>
      </c>
      <c r="K400" s="218">
        <f>IFERROR(VLOOKUP(H400,'LED Products List'!$B$8:$G$57,4,FALSE),0)</f>
        <v>0</v>
      </c>
      <c r="L400" s="248"/>
      <c r="M400" s="249"/>
      <c r="N400" s="250">
        <f t="shared" si="56"/>
        <v>0</v>
      </c>
      <c r="O400" s="251">
        <f t="shared" si="57"/>
        <v>0</v>
      </c>
      <c r="P400" s="179">
        <f t="shared" si="58"/>
        <v>0</v>
      </c>
      <c r="Q400" s="179">
        <f t="shared" si="59"/>
        <v>0</v>
      </c>
      <c r="R400" s="179">
        <f t="shared" si="60"/>
        <v>0</v>
      </c>
      <c r="S400" s="331"/>
      <c r="T400" s="480">
        <f t="shared" si="61"/>
        <v>0</v>
      </c>
      <c r="U400" s="448">
        <f t="shared" si="54"/>
        <v>0</v>
      </c>
      <c r="V400" s="449">
        <f>IF($D$8="Space By Space",$F400*$E400,IF($D400="Atrium &gt;40 ft in height",($F400*$E400)+0.04,IF($B400&lt;&gt;0,$E$8*'Project Information'!$L$9,0)))</f>
        <v>0</v>
      </c>
      <c r="W400" s="453">
        <f t="shared" si="62"/>
        <v>0</v>
      </c>
      <c r="X400" s="453">
        <f>IF(OR(C400="Refrig",AND($R$1="RWH",C400="Refrig"),AND($R$1="RWH",C400="Yes")),$W400*(1+#REF!),IF($C400="Yes",$W400*(1+$P$5),W400))</f>
        <v>0</v>
      </c>
      <c r="Y400" s="452">
        <f>IF(OR(C400="Refrig",AND($R$1="RWH",C400="Refrig"),AND($R$1="RWH",C400="Yes")),$V400*(1+#REF!),IF($C400="Yes",$V400*(1+$P$6),V400*(1+0)))</f>
        <v>0</v>
      </c>
      <c r="Z400" s="452">
        <f>IF(OR(C400="Refrig",AND($R$1="RWH",C400="Refrig"),AND($R$1="RWH",C400="Yes")),$W400*#REF!,IF(C400="Yes",$W400*$P$7,W400*0))</f>
        <v>0</v>
      </c>
    </row>
    <row r="401" spans="1:26" ht="63" customHeight="1" thickBot="1">
      <c r="A401" s="242">
        <v>392</v>
      </c>
      <c r="B401" s="243"/>
      <c r="C401" s="247"/>
      <c r="D401" s="279"/>
      <c r="E401" s="250">
        <f t="shared" si="55"/>
        <v>0</v>
      </c>
      <c r="F401" s="278">
        <f t="array" ref="F401">IFERROR(INDEX(CodeLPD,MATCH($D$8&amp;$D401,CodeMethod&amp;SpaceType,0), MATCH('Project Information'!$F$15,Table1[[#Headers],[2020 ECCCNYS (der. IECC 2018)]:[IECC 2015]],0)),0)</f>
        <v>0</v>
      </c>
      <c r="G401" s="328">
        <f>IF(AND('Project Information'!$C$15="Space By Space",'Interior Space'!$B401&gt;0),VLOOKUP('Interior Space'!$D401,Code!$B$34:$E$130,4,TRUE),IF(AND('Project Information'!$C$15="Whole Building",'Project Information'!$L$11=0),'Project Information'!$O$11,IF(AND('Project Information'!$C$15="Whole Building",'Project Information'!$L$11&lt;&gt;'Project Information'!$O$11),'Project Information'!$L$11,0)))</f>
        <v>0</v>
      </c>
      <c r="H401" s="248"/>
      <c r="I401" s="218">
        <f>IFERROR(VLOOKUP(H401,'LED Products List'!$B$8:$G$57,2,FALSE),0)</f>
        <v>0</v>
      </c>
      <c r="J401" s="218">
        <f>IFERROR(VLOOKUP(H401,'LED Products List'!$B$8:$G$57,3,FALSE),0)</f>
        <v>0</v>
      </c>
      <c r="K401" s="218">
        <f>IFERROR(VLOOKUP(H401,'LED Products List'!$B$8:$G$57,4,FALSE),0)</f>
        <v>0</v>
      </c>
      <c r="L401" s="248"/>
      <c r="M401" s="249"/>
      <c r="N401" s="250">
        <f t="shared" si="56"/>
        <v>0</v>
      </c>
      <c r="O401" s="251">
        <f t="shared" si="57"/>
        <v>0</v>
      </c>
      <c r="P401" s="179">
        <f t="shared" si="58"/>
        <v>0</v>
      </c>
      <c r="Q401" s="179">
        <f t="shared" si="59"/>
        <v>0</v>
      </c>
      <c r="R401" s="179">
        <f t="shared" si="60"/>
        <v>0</v>
      </c>
      <c r="S401" s="331"/>
      <c r="T401" s="480">
        <f t="shared" si="61"/>
        <v>0</v>
      </c>
      <c r="U401" s="448">
        <f t="shared" si="54"/>
        <v>0</v>
      </c>
      <c r="V401" s="449">
        <f>IF($D$8="Space By Space",$F401*$E401,IF($D401="Atrium &gt;40 ft in height",($F401*$E401)+0.04,IF($B401&lt;&gt;0,$E$8*'Project Information'!$L$9,0)))</f>
        <v>0</v>
      </c>
      <c r="W401" s="453">
        <f t="shared" si="62"/>
        <v>0</v>
      </c>
      <c r="X401" s="453">
        <f>IF(OR(C401="Refrig",AND($R$1="RWH",C401="Refrig"),AND($R$1="RWH",C401="Yes")),$W401*(1+#REF!),IF($C401="Yes",$W401*(1+$P$5),W401))</f>
        <v>0</v>
      </c>
      <c r="Y401" s="452">
        <f>IF(OR(C401="Refrig",AND($R$1="RWH",C401="Refrig"),AND($R$1="RWH",C401="Yes")),$V401*(1+#REF!),IF($C401="Yes",$V401*(1+$P$6),V401*(1+0)))</f>
        <v>0</v>
      </c>
      <c r="Z401" s="452">
        <f>IF(OR(C401="Refrig",AND($R$1="RWH",C401="Refrig"),AND($R$1="RWH",C401="Yes")),$W401*#REF!,IF(C401="Yes",$W401*$P$7,W401*0))</f>
        <v>0</v>
      </c>
    </row>
    <row r="402" spans="1:26" ht="63" customHeight="1" thickBot="1">
      <c r="A402" s="242">
        <v>393</v>
      </c>
      <c r="B402" s="243"/>
      <c r="C402" s="247"/>
      <c r="D402" s="279"/>
      <c r="E402" s="250">
        <f t="shared" si="55"/>
        <v>0</v>
      </c>
      <c r="F402" s="278">
        <f t="array" ref="F402">IFERROR(INDEX(CodeLPD,MATCH($D$8&amp;$D402,CodeMethod&amp;SpaceType,0), MATCH('Project Information'!$F$15,Table1[[#Headers],[2020 ECCCNYS (der. IECC 2018)]:[IECC 2015]],0)),0)</f>
        <v>0</v>
      </c>
      <c r="G402" s="328">
        <f>IF(AND('Project Information'!$C$15="Space By Space",'Interior Space'!$B402&gt;0),VLOOKUP('Interior Space'!$D402,Code!$B$34:$E$130,4,TRUE),IF(AND('Project Information'!$C$15="Whole Building",'Project Information'!$L$11=0),'Project Information'!$O$11,IF(AND('Project Information'!$C$15="Whole Building",'Project Information'!$L$11&lt;&gt;'Project Information'!$O$11),'Project Information'!$L$11,0)))</f>
        <v>0</v>
      </c>
      <c r="H402" s="248"/>
      <c r="I402" s="218">
        <f>IFERROR(VLOOKUP(H402,'LED Products List'!$B$8:$G$57,2,FALSE),0)</f>
        <v>0</v>
      </c>
      <c r="J402" s="218">
        <f>IFERROR(VLOOKUP(H402,'LED Products List'!$B$8:$G$57,3,FALSE),0)</f>
        <v>0</v>
      </c>
      <c r="K402" s="218">
        <f>IFERROR(VLOOKUP(H402,'LED Products List'!$B$8:$G$57,4,FALSE),0)</f>
        <v>0</v>
      </c>
      <c r="L402" s="248"/>
      <c r="M402" s="249"/>
      <c r="N402" s="250">
        <f t="shared" si="56"/>
        <v>0</v>
      </c>
      <c r="O402" s="251">
        <f t="shared" si="57"/>
        <v>0</v>
      </c>
      <c r="P402" s="179">
        <f t="shared" si="58"/>
        <v>0</v>
      </c>
      <c r="Q402" s="179">
        <f t="shared" si="59"/>
        <v>0</v>
      </c>
      <c r="R402" s="179">
        <f t="shared" si="60"/>
        <v>0</v>
      </c>
      <c r="S402" s="331"/>
      <c r="T402" s="480">
        <f t="shared" si="61"/>
        <v>0</v>
      </c>
      <c r="U402" s="448">
        <f t="shared" si="54"/>
        <v>0</v>
      </c>
      <c r="V402" s="449">
        <f>IF($D$8="Space By Space",$F402*$E402,IF($D402="Atrium &gt;40 ft in height",($F402*$E402)+0.04,IF($B402&lt;&gt;0,$E$8*'Project Information'!$L$9,0)))</f>
        <v>0</v>
      </c>
      <c r="W402" s="453">
        <f t="shared" si="62"/>
        <v>0</v>
      </c>
      <c r="X402" s="453">
        <f>IF(OR(C402="Refrig",AND($R$1="RWH",C402="Refrig"),AND($R$1="RWH",C402="Yes")),$W402*(1+#REF!),IF($C402="Yes",$W402*(1+$P$5),W402))</f>
        <v>0</v>
      </c>
      <c r="Y402" s="452">
        <f>IF(OR(C402="Refrig",AND($R$1="RWH",C402="Refrig"),AND($R$1="RWH",C402="Yes")),$V402*(1+#REF!),IF($C402="Yes",$V402*(1+$P$6),V402*(1+0)))</f>
        <v>0</v>
      </c>
      <c r="Z402" s="452">
        <f>IF(OR(C402="Refrig",AND($R$1="RWH",C402="Refrig"),AND($R$1="RWH",C402="Yes")),$W402*#REF!,IF(C402="Yes",$W402*$P$7,W402*0))</f>
        <v>0</v>
      </c>
    </row>
    <row r="403" spans="1:26" ht="63" customHeight="1" thickBot="1">
      <c r="A403" s="242">
        <v>394</v>
      </c>
      <c r="B403" s="243"/>
      <c r="C403" s="247"/>
      <c r="D403" s="279"/>
      <c r="E403" s="250">
        <f t="shared" si="55"/>
        <v>0</v>
      </c>
      <c r="F403" s="278">
        <f t="array" ref="F403">IFERROR(INDEX(CodeLPD,MATCH($D$8&amp;$D403,CodeMethod&amp;SpaceType,0), MATCH('Project Information'!$F$15,Table1[[#Headers],[2020 ECCCNYS (der. IECC 2018)]:[IECC 2015]],0)),0)</f>
        <v>0</v>
      </c>
      <c r="G403" s="328">
        <f>IF(AND('Project Information'!$C$15="Space By Space",'Interior Space'!$B403&gt;0),VLOOKUP('Interior Space'!$D403,Code!$B$34:$E$130,4,TRUE),IF(AND('Project Information'!$C$15="Whole Building",'Project Information'!$L$11=0),'Project Information'!$O$11,IF(AND('Project Information'!$C$15="Whole Building",'Project Information'!$L$11&lt;&gt;'Project Information'!$O$11),'Project Information'!$L$11,0)))</f>
        <v>0</v>
      </c>
      <c r="H403" s="248"/>
      <c r="I403" s="218">
        <f>IFERROR(VLOOKUP(H403,'LED Products List'!$B$8:$G$57,2,FALSE),0)</f>
        <v>0</v>
      </c>
      <c r="J403" s="218">
        <f>IFERROR(VLOOKUP(H403,'LED Products List'!$B$8:$G$57,3,FALSE),0)</f>
        <v>0</v>
      </c>
      <c r="K403" s="218">
        <f>IFERROR(VLOOKUP(H403,'LED Products List'!$B$8:$G$57,4,FALSE),0)</f>
        <v>0</v>
      </c>
      <c r="L403" s="248"/>
      <c r="M403" s="249"/>
      <c r="N403" s="250">
        <f t="shared" si="56"/>
        <v>0</v>
      </c>
      <c r="O403" s="251">
        <f t="shared" si="57"/>
        <v>0</v>
      </c>
      <c r="P403" s="179">
        <f t="shared" si="58"/>
        <v>0</v>
      </c>
      <c r="Q403" s="179">
        <f t="shared" si="59"/>
        <v>0</v>
      </c>
      <c r="R403" s="179">
        <f t="shared" si="60"/>
        <v>0</v>
      </c>
      <c r="S403" s="331"/>
      <c r="T403" s="480">
        <f t="shared" si="61"/>
        <v>0</v>
      </c>
      <c r="U403" s="448">
        <f t="shared" si="54"/>
        <v>0</v>
      </c>
      <c r="V403" s="449">
        <f>IF($D$8="Space By Space",$F403*$E403,IF($D403="Atrium &gt;40 ft in height",($F403*$E403)+0.04,IF($B403&lt;&gt;0,$E$8*'Project Information'!$L$9,0)))</f>
        <v>0</v>
      </c>
      <c r="W403" s="453">
        <f t="shared" si="62"/>
        <v>0</v>
      </c>
      <c r="X403" s="453">
        <f>IF(OR(C403="Refrig",AND($R$1="RWH",C403="Refrig"),AND($R$1="RWH",C403="Yes")),$W403*(1+#REF!),IF($C403="Yes",$W403*(1+$P$5),W403))</f>
        <v>0</v>
      </c>
      <c r="Y403" s="452">
        <f>IF(OR(C403="Refrig",AND($R$1="RWH",C403="Refrig"),AND($R$1="RWH",C403="Yes")),$V403*(1+#REF!),IF($C403="Yes",$V403*(1+$P$6),V403*(1+0)))</f>
        <v>0</v>
      </c>
      <c r="Z403" s="452">
        <f>IF(OR(C403="Refrig",AND($R$1="RWH",C403="Refrig"),AND($R$1="RWH",C403="Yes")),$W403*#REF!,IF(C403="Yes",$W403*$P$7,W403*0))</f>
        <v>0</v>
      </c>
    </row>
    <row r="404" spans="1:26" ht="63" customHeight="1" thickBot="1">
      <c r="A404" s="242">
        <v>395</v>
      </c>
      <c r="B404" s="243"/>
      <c r="C404" s="247"/>
      <c r="D404" s="279"/>
      <c r="E404" s="250">
        <f t="shared" si="55"/>
        <v>0</v>
      </c>
      <c r="F404" s="278">
        <f t="array" ref="F404">IFERROR(INDEX(CodeLPD,MATCH($D$8&amp;$D404,CodeMethod&amp;SpaceType,0), MATCH('Project Information'!$F$15,Table1[[#Headers],[2020 ECCCNYS (der. IECC 2018)]:[IECC 2015]],0)),0)</f>
        <v>0</v>
      </c>
      <c r="G404" s="328">
        <f>IF(AND('Project Information'!$C$15="Space By Space",'Interior Space'!$B404&gt;0),VLOOKUP('Interior Space'!$D404,Code!$B$34:$E$130,4,TRUE),IF(AND('Project Information'!$C$15="Whole Building",'Project Information'!$L$11=0),'Project Information'!$O$11,IF(AND('Project Information'!$C$15="Whole Building",'Project Information'!$L$11&lt;&gt;'Project Information'!$O$11),'Project Information'!$L$11,0)))</f>
        <v>0</v>
      </c>
      <c r="H404" s="248"/>
      <c r="I404" s="218">
        <f>IFERROR(VLOOKUP(H404,'LED Products List'!$B$8:$G$57,2,FALSE),0)</f>
        <v>0</v>
      </c>
      <c r="J404" s="218">
        <f>IFERROR(VLOOKUP(H404,'LED Products List'!$B$8:$G$57,3,FALSE),0)</f>
        <v>0</v>
      </c>
      <c r="K404" s="218">
        <f>IFERROR(VLOOKUP(H404,'LED Products List'!$B$8:$G$57,4,FALSE),0)</f>
        <v>0</v>
      </c>
      <c r="L404" s="248"/>
      <c r="M404" s="249"/>
      <c r="N404" s="250">
        <f t="shared" si="56"/>
        <v>0</v>
      </c>
      <c r="O404" s="251">
        <f t="shared" si="57"/>
        <v>0</v>
      </c>
      <c r="P404" s="179">
        <f t="shared" si="58"/>
        <v>0</v>
      </c>
      <c r="Q404" s="179">
        <f t="shared" si="59"/>
        <v>0</v>
      </c>
      <c r="R404" s="179">
        <f t="shared" si="60"/>
        <v>0</v>
      </c>
      <c r="S404" s="331"/>
      <c r="T404" s="480">
        <f t="shared" si="61"/>
        <v>0</v>
      </c>
      <c r="U404" s="448">
        <f t="shared" si="54"/>
        <v>0</v>
      </c>
      <c r="V404" s="449">
        <f>IF($D$8="Space By Space",$F404*$E404,IF($D404="Atrium &gt;40 ft in height",($F404*$E404)+0.04,IF($B404&lt;&gt;0,$E$8*'Project Information'!$L$9,0)))</f>
        <v>0</v>
      </c>
      <c r="W404" s="453">
        <f t="shared" si="62"/>
        <v>0</v>
      </c>
      <c r="X404" s="453">
        <f>IF(OR(C404="Refrig",AND($R$1="RWH",C404="Refrig"),AND($R$1="RWH",C404="Yes")),$W404*(1+#REF!),IF($C404="Yes",$W404*(1+$P$5),W404))</f>
        <v>0</v>
      </c>
      <c r="Y404" s="452">
        <f>IF(OR(C404="Refrig",AND($R$1="RWH",C404="Refrig"),AND($R$1="RWH",C404="Yes")),$V404*(1+#REF!),IF($C404="Yes",$V404*(1+$P$6),V404*(1+0)))</f>
        <v>0</v>
      </c>
      <c r="Z404" s="452">
        <f>IF(OR(C404="Refrig",AND($R$1="RWH",C404="Refrig"),AND($R$1="RWH",C404="Yes")),$W404*#REF!,IF(C404="Yes",$W404*$P$7,W404*0))</f>
        <v>0</v>
      </c>
    </row>
    <row r="405" spans="1:26" ht="63" customHeight="1" thickBot="1">
      <c r="A405" s="242">
        <v>396</v>
      </c>
      <c r="B405" s="243"/>
      <c r="C405" s="247"/>
      <c r="D405" s="279"/>
      <c r="E405" s="250">
        <f t="shared" si="55"/>
        <v>0</v>
      </c>
      <c r="F405" s="278">
        <f t="array" ref="F405">IFERROR(INDEX(CodeLPD,MATCH($D$8&amp;$D405,CodeMethod&amp;SpaceType,0), MATCH('Project Information'!$F$15,Table1[[#Headers],[2020 ECCCNYS (der. IECC 2018)]:[IECC 2015]],0)),0)</f>
        <v>0</v>
      </c>
      <c r="G405" s="328">
        <f>IF(AND('Project Information'!$C$15="Space By Space",'Interior Space'!$B405&gt;0),VLOOKUP('Interior Space'!$D405,Code!$B$34:$E$130,4,TRUE),IF(AND('Project Information'!$C$15="Whole Building",'Project Information'!$L$11=0),'Project Information'!$O$11,IF(AND('Project Information'!$C$15="Whole Building",'Project Information'!$L$11&lt;&gt;'Project Information'!$O$11),'Project Information'!$L$11,0)))</f>
        <v>0</v>
      </c>
      <c r="H405" s="248"/>
      <c r="I405" s="218">
        <f>IFERROR(VLOOKUP(H405,'LED Products List'!$B$8:$G$57,2,FALSE),0)</f>
        <v>0</v>
      </c>
      <c r="J405" s="218">
        <f>IFERROR(VLOOKUP(H405,'LED Products List'!$B$8:$G$57,3,FALSE),0)</f>
        <v>0</v>
      </c>
      <c r="K405" s="218">
        <f>IFERROR(VLOOKUP(H405,'LED Products List'!$B$8:$G$57,4,FALSE),0)</f>
        <v>0</v>
      </c>
      <c r="L405" s="248"/>
      <c r="M405" s="249"/>
      <c r="N405" s="250">
        <f t="shared" si="56"/>
        <v>0</v>
      </c>
      <c r="O405" s="251">
        <f t="shared" si="57"/>
        <v>0</v>
      </c>
      <c r="P405" s="179">
        <f t="shared" si="58"/>
        <v>0</v>
      </c>
      <c r="Q405" s="179">
        <f t="shared" si="59"/>
        <v>0</v>
      </c>
      <c r="R405" s="179">
        <f t="shared" si="60"/>
        <v>0</v>
      </c>
      <c r="S405" s="331"/>
      <c r="T405" s="480">
        <f t="shared" si="61"/>
        <v>0</v>
      </c>
      <c r="U405" s="448">
        <f t="shared" si="54"/>
        <v>0</v>
      </c>
      <c r="V405" s="449">
        <f>IF($D$8="Space By Space",$F405*$E405,IF($D405="Atrium &gt;40 ft in height",($F405*$E405)+0.04,IF($B405&lt;&gt;0,$E$8*'Project Information'!$L$9,0)))</f>
        <v>0</v>
      </c>
      <c r="W405" s="453">
        <f t="shared" si="62"/>
        <v>0</v>
      </c>
      <c r="X405" s="453">
        <f>IF(OR(C405="Refrig",AND($R$1="RWH",C405="Refrig"),AND($R$1="RWH",C405="Yes")),$W405*(1+#REF!),IF($C405="Yes",$W405*(1+$P$5),W405))</f>
        <v>0</v>
      </c>
      <c r="Y405" s="452">
        <f>IF(OR(C405="Refrig",AND($R$1="RWH",C405="Refrig"),AND($R$1="RWH",C405="Yes")),$V405*(1+#REF!),IF($C405="Yes",$V405*(1+$P$6),V405*(1+0)))</f>
        <v>0</v>
      </c>
      <c r="Z405" s="452">
        <f>IF(OR(C405="Refrig",AND($R$1="RWH",C405="Refrig"),AND($R$1="RWH",C405="Yes")),$W405*#REF!,IF(C405="Yes",$W405*$P$7,W405*0))</f>
        <v>0</v>
      </c>
    </row>
    <row r="406" spans="1:26" ht="63" customHeight="1" thickBot="1">
      <c r="A406" s="242">
        <v>397</v>
      </c>
      <c r="B406" s="243"/>
      <c r="C406" s="247"/>
      <c r="D406" s="279"/>
      <c r="E406" s="250">
        <f t="shared" si="55"/>
        <v>0</v>
      </c>
      <c r="F406" s="278">
        <f t="array" ref="F406">IFERROR(INDEX(CodeLPD,MATCH($D$8&amp;$D406,CodeMethod&amp;SpaceType,0), MATCH('Project Information'!$F$15,Table1[[#Headers],[2020 ECCCNYS (der. IECC 2018)]:[IECC 2015]],0)),0)</f>
        <v>0</v>
      </c>
      <c r="G406" s="328">
        <f>IF(AND('Project Information'!$C$15="Space By Space",'Interior Space'!$B406&gt;0),VLOOKUP('Interior Space'!$D406,Code!$B$34:$E$130,4,TRUE),IF(AND('Project Information'!$C$15="Whole Building",'Project Information'!$L$11=0),'Project Information'!$O$11,IF(AND('Project Information'!$C$15="Whole Building",'Project Information'!$L$11&lt;&gt;'Project Information'!$O$11),'Project Information'!$L$11,0)))</f>
        <v>0</v>
      </c>
      <c r="H406" s="248"/>
      <c r="I406" s="218">
        <f>IFERROR(VLOOKUP(H406,'LED Products List'!$B$8:$G$57,2,FALSE),0)</f>
        <v>0</v>
      </c>
      <c r="J406" s="218">
        <f>IFERROR(VLOOKUP(H406,'LED Products List'!$B$8:$G$57,3,FALSE),0)</f>
        <v>0</v>
      </c>
      <c r="K406" s="218">
        <f>IFERROR(VLOOKUP(H406,'LED Products List'!$B$8:$G$57,4,FALSE),0)</f>
        <v>0</v>
      </c>
      <c r="L406" s="248"/>
      <c r="M406" s="249"/>
      <c r="N406" s="250">
        <f t="shared" si="56"/>
        <v>0</v>
      </c>
      <c r="O406" s="251">
        <f t="shared" si="57"/>
        <v>0</v>
      </c>
      <c r="P406" s="179">
        <f t="shared" si="58"/>
        <v>0</v>
      </c>
      <c r="Q406" s="179">
        <f t="shared" si="59"/>
        <v>0</v>
      </c>
      <c r="R406" s="179">
        <f t="shared" si="60"/>
        <v>0</v>
      </c>
      <c r="S406" s="331"/>
      <c r="T406" s="480">
        <f t="shared" si="61"/>
        <v>0</v>
      </c>
      <c r="U406" s="448">
        <f t="shared" si="54"/>
        <v>0</v>
      </c>
      <c r="V406" s="449">
        <f>IF($D$8="Space By Space",$F406*$E406,IF($D406="Atrium &gt;40 ft in height",($F406*$E406)+0.04,IF($B406&lt;&gt;0,$E$8*'Project Information'!$L$9,0)))</f>
        <v>0</v>
      </c>
      <c r="W406" s="453">
        <f t="shared" si="62"/>
        <v>0</v>
      </c>
      <c r="X406" s="453">
        <f>IF(OR(C406="Refrig",AND($R$1="RWH",C406="Refrig"),AND($R$1="RWH",C406="Yes")),$W406*(1+#REF!),IF($C406="Yes",$W406*(1+$P$5),W406))</f>
        <v>0</v>
      </c>
      <c r="Y406" s="452">
        <f>IF(OR(C406="Refrig",AND($R$1="RWH",C406="Refrig"),AND($R$1="RWH",C406="Yes")),$V406*(1+#REF!),IF($C406="Yes",$V406*(1+$P$6),V406*(1+0)))</f>
        <v>0</v>
      </c>
      <c r="Z406" s="452">
        <f>IF(OR(C406="Refrig",AND($R$1="RWH",C406="Refrig"),AND($R$1="RWH",C406="Yes")),$W406*#REF!,IF(C406="Yes",$W406*$P$7,W406*0))</f>
        <v>0</v>
      </c>
    </row>
    <row r="407" spans="1:26" ht="63" customHeight="1" thickBot="1">
      <c r="A407" s="242">
        <v>398</v>
      </c>
      <c r="B407" s="243"/>
      <c r="C407" s="247"/>
      <c r="D407" s="279"/>
      <c r="E407" s="250">
        <f t="shared" si="55"/>
        <v>0</v>
      </c>
      <c r="F407" s="278">
        <f t="array" ref="F407">IFERROR(INDEX(CodeLPD,MATCH($D$8&amp;$D407,CodeMethod&amp;SpaceType,0), MATCH('Project Information'!$F$15,Table1[[#Headers],[2020 ECCCNYS (der. IECC 2018)]:[IECC 2015]],0)),0)</f>
        <v>0</v>
      </c>
      <c r="G407" s="328">
        <f>IF(AND('Project Information'!$C$15="Space By Space",'Interior Space'!$B407&gt;0),VLOOKUP('Interior Space'!$D407,Code!$B$34:$E$130,4,TRUE),IF(AND('Project Information'!$C$15="Whole Building",'Project Information'!$L$11=0),'Project Information'!$O$11,IF(AND('Project Information'!$C$15="Whole Building",'Project Information'!$L$11&lt;&gt;'Project Information'!$O$11),'Project Information'!$L$11,0)))</f>
        <v>0</v>
      </c>
      <c r="H407" s="248"/>
      <c r="I407" s="218">
        <f>IFERROR(VLOOKUP(H407,'LED Products List'!$B$8:$G$57,2,FALSE),0)</f>
        <v>0</v>
      </c>
      <c r="J407" s="218">
        <f>IFERROR(VLOOKUP(H407,'LED Products List'!$B$8:$G$57,3,FALSE),0)</f>
        <v>0</v>
      </c>
      <c r="K407" s="218">
        <f>IFERROR(VLOOKUP(H407,'LED Products List'!$B$8:$G$57,4,FALSE),0)</f>
        <v>0</v>
      </c>
      <c r="L407" s="248"/>
      <c r="M407" s="249"/>
      <c r="N407" s="250">
        <f t="shared" si="56"/>
        <v>0</v>
      </c>
      <c r="O407" s="251">
        <f t="shared" si="57"/>
        <v>0</v>
      </c>
      <c r="P407" s="179">
        <f t="shared" si="58"/>
        <v>0</v>
      </c>
      <c r="Q407" s="179">
        <f t="shared" si="59"/>
        <v>0</v>
      </c>
      <c r="R407" s="179">
        <f t="shared" si="60"/>
        <v>0</v>
      </c>
      <c r="S407" s="331"/>
      <c r="T407" s="480">
        <f t="shared" si="61"/>
        <v>0</v>
      </c>
      <c r="U407" s="448">
        <f t="shared" si="54"/>
        <v>0</v>
      </c>
      <c r="V407" s="449">
        <f>IF($D$8="Space By Space",$F407*$E407,IF($D407="Atrium &gt;40 ft in height",($F407*$E407)+0.04,IF($B407&lt;&gt;0,$E$8*'Project Information'!$L$9,0)))</f>
        <v>0</v>
      </c>
      <c r="W407" s="453">
        <f t="shared" si="62"/>
        <v>0</v>
      </c>
      <c r="X407" s="453">
        <f>IF(OR(C407="Refrig",AND($R$1="RWH",C407="Refrig"),AND($R$1="RWH",C407="Yes")),$W407*(1+#REF!),IF($C407="Yes",$W407*(1+$P$5),W407))</f>
        <v>0</v>
      </c>
      <c r="Y407" s="452">
        <f>IF(OR(C407="Refrig",AND($R$1="RWH",C407="Refrig"),AND($R$1="RWH",C407="Yes")),$V407*(1+#REF!),IF($C407="Yes",$V407*(1+$P$6),V407*(1+0)))</f>
        <v>0</v>
      </c>
      <c r="Z407" s="452">
        <f>IF(OR(C407="Refrig",AND($R$1="RWH",C407="Refrig"),AND($R$1="RWH",C407="Yes")),$W407*#REF!,IF(C407="Yes",$W407*$P$7,W407*0))</f>
        <v>0</v>
      </c>
    </row>
    <row r="408" spans="1:26" ht="63" customHeight="1" thickBot="1">
      <c r="A408" s="242">
        <v>399</v>
      </c>
      <c r="B408" s="243"/>
      <c r="C408" s="247"/>
      <c r="D408" s="279"/>
      <c r="E408" s="250">
        <f t="shared" si="55"/>
        <v>0</v>
      </c>
      <c r="F408" s="278">
        <f t="array" ref="F408">IFERROR(INDEX(CodeLPD,MATCH($D$8&amp;$D408,CodeMethod&amp;SpaceType,0), MATCH('Project Information'!$F$15,Table1[[#Headers],[2020 ECCCNYS (der. IECC 2018)]:[IECC 2015]],0)),0)</f>
        <v>0</v>
      </c>
      <c r="G408" s="328">
        <f>IF(AND('Project Information'!$C$15="Space By Space",'Interior Space'!$B408&gt;0),VLOOKUP('Interior Space'!$D408,Code!$B$34:$E$130,4,TRUE),IF(AND('Project Information'!$C$15="Whole Building",'Project Information'!$L$11=0),'Project Information'!$O$11,IF(AND('Project Information'!$C$15="Whole Building",'Project Information'!$L$11&lt;&gt;'Project Information'!$O$11),'Project Information'!$L$11,0)))</f>
        <v>0</v>
      </c>
      <c r="H408" s="248"/>
      <c r="I408" s="218">
        <f>IFERROR(VLOOKUP(H408,'LED Products List'!$B$8:$G$57,2,FALSE),0)</f>
        <v>0</v>
      </c>
      <c r="J408" s="218">
        <f>IFERROR(VLOOKUP(H408,'LED Products List'!$B$8:$G$57,3,FALSE),0)</f>
        <v>0</v>
      </c>
      <c r="K408" s="218">
        <f>IFERROR(VLOOKUP(H408,'LED Products List'!$B$8:$G$57,4,FALSE),0)</f>
        <v>0</v>
      </c>
      <c r="L408" s="248"/>
      <c r="M408" s="249"/>
      <c r="N408" s="250">
        <f t="shared" si="56"/>
        <v>0</v>
      </c>
      <c r="O408" s="251">
        <f t="shared" si="57"/>
        <v>0</v>
      </c>
      <c r="P408" s="179">
        <f t="shared" si="58"/>
        <v>0</v>
      </c>
      <c r="Q408" s="179">
        <f t="shared" si="59"/>
        <v>0</v>
      </c>
      <c r="R408" s="179">
        <f t="shared" si="60"/>
        <v>0</v>
      </c>
      <c r="S408" s="331"/>
      <c r="T408" s="480">
        <f t="shared" si="61"/>
        <v>0</v>
      </c>
      <c r="U408" s="448">
        <f t="shared" si="54"/>
        <v>0</v>
      </c>
      <c r="V408" s="449">
        <f>IF($D$8="Space By Space",$F408*$E408,IF($D408="Atrium &gt;40 ft in height",($F408*$E408)+0.04,IF($B408&lt;&gt;0,$E$8*'Project Information'!$L$9,0)))</f>
        <v>0</v>
      </c>
      <c r="W408" s="453">
        <f t="shared" si="62"/>
        <v>0</v>
      </c>
      <c r="X408" s="453">
        <f>IF(OR(C408="Refrig",AND($R$1="RWH",C408="Refrig"),AND($R$1="RWH",C408="Yes")),$W408*(1+#REF!),IF($C408="Yes",$W408*(1+$P$5),W408))</f>
        <v>0</v>
      </c>
      <c r="Y408" s="452">
        <f>IF(OR(C408="Refrig",AND($R$1="RWH",C408="Refrig"),AND($R$1="RWH",C408="Yes")),$V408*(1+#REF!),IF($C408="Yes",$V408*(1+$P$6),V408*(1+0)))</f>
        <v>0</v>
      </c>
      <c r="Z408" s="452">
        <f>IF(OR(C408="Refrig",AND($R$1="RWH",C408="Refrig"),AND($R$1="RWH",C408="Yes")),$W408*#REF!,IF(C408="Yes",$W408*$P$7,W408*0))</f>
        <v>0</v>
      </c>
    </row>
    <row r="409" spans="1:26" ht="63" customHeight="1" thickBot="1">
      <c r="A409" s="242">
        <v>400</v>
      </c>
      <c r="B409" s="243"/>
      <c r="C409" s="247"/>
      <c r="D409" s="279"/>
      <c r="E409" s="250">
        <f t="shared" si="55"/>
        <v>0</v>
      </c>
      <c r="F409" s="278">
        <f t="array" ref="F409">IFERROR(INDEX(CodeLPD,MATCH($D$8&amp;$D409,CodeMethod&amp;SpaceType,0), MATCH('Project Information'!$F$15,Table1[[#Headers],[2020 ECCCNYS (der. IECC 2018)]:[IECC 2015]],0)),0)</f>
        <v>0</v>
      </c>
      <c r="G409" s="328">
        <f>IF(AND('Project Information'!$C$15="Space By Space",'Interior Space'!$B409&gt;0),VLOOKUP('Interior Space'!$D409,Code!$B$34:$E$130,4,TRUE),IF(AND('Project Information'!$C$15="Whole Building",'Project Information'!$L$11=0),'Project Information'!$O$11,IF(AND('Project Information'!$C$15="Whole Building",'Project Information'!$L$11&lt;&gt;'Project Information'!$O$11),'Project Information'!$L$11,0)))</f>
        <v>0</v>
      </c>
      <c r="H409" s="248"/>
      <c r="I409" s="218">
        <f>IFERROR(VLOOKUP(H409,'LED Products List'!$B$8:$G$57,2,FALSE),0)</f>
        <v>0</v>
      </c>
      <c r="J409" s="218">
        <f>IFERROR(VLOOKUP(H409,'LED Products List'!$B$8:$G$57,3,FALSE),0)</f>
        <v>0</v>
      </c>
      <c r="K409" s="218">
        <f>IFERROR(VLOOKUP(H409,'LED Products List'!$B$8:$G$57,4,FALSE),0)</f>
        <v>0</v>
      </c>
      <c r="L409" s="248"/>
      <c r="M409" s="249"/>
      <c r="N409" s="250">
        <f t="shared" si="56"/>
        <v>0</v>
      </c>
      <c r="O409" s="251">
        <f t="shared" si="57"/>
        <v>0</v>
      </c>
      <c r="P409" s="179">
        <f t="shared" si="58"/>
        <v>0</v>
      </c>
      <c r="Q409" s="179">
        <f t="shared" si="59"/>
        <v>0</v>
      </c>
      <c r="R409" s="179">
        <f t="shared" si="60"/>
        <v>0</v>
      </c>
      <c r="S409" s="331"/>
      <c r="T409" s="480">
        <f t="shared" si="61"/>
        <v>0</v>
      </c>
      <c r="U409" s="448">
        <f t="shared" si="54"/>
        <v>0</v>
      </c>
      <c r="V409" s="449">
        <f>IF($D$8="Space By Space",$F409*$E409,IF($D409="Atrium &gt;40 ft in height",($F409*$E409)+0.04,IF($B409&lt;&gt;0,$E$8*'Project Information'!$L$9,0)))</f>
        <v>0</v>
      </c>
      <c r="W409" s="453">
        <f t="shared" si="62"/>
        <v>0</v>
      </c>
      <c r="X409" s="453">
        <f>IF(OR(C409="Refrig",AND($R$1="RWH",C409="Refrig"),AND($R$1="RWH",C409="Yes")),$W409*(1+#REF!),IF($C409="Yes",$W409*(1+$P$5),W409))</f>
        <v>0</v>
      </c>
      <c r="Y409" s="452">
        <f>IF(OR(C409="Refrig",AND($R$1="RWH",C409="Refrig"),AND($R$1="RWH",C409="Yes")),$V409*(1+#REF!),IF($C409="Yes",$V409*(1+$P$6),V409*(1+0)))</f>
        <v>0</v>
      </c>
      <c r="Z409" s="452">
        <f>IF(OR(C409="Refrig",AND($R$1="RWH",C409="Refrig"),AND($R$1="RWH",C409="Yes")),$W409*#REF!,IF(C409="Yes",$W409*$P$7,W409*0))</f>
        <v>0</v>
      </c>
    </row>
    <row r="410" spans="1:26" ht="63" customHeight="1" thickBot="1">
      <c r="A410" s="242">
        <v>401</v>
      </c>
      <c r="B410" s="243"/>
      <c r="C410" s="247"/>
      <c r="D410" s="279"/>
      <c r="E410" s="250">
        <f t="shared" si="55"/>
        <v>0</v>
      </c>
      <c r="F410" s="278">
        <f t="array" ref="F410">IFERROR(INDEX(CodeLPD,MATCH($D$8&amp;$D410,CodeMethod&amp;SpaceType,0), MATCH('Project Information'!$F$15,Table1[[#Headers],[2020 ECCCNYS (der. IECC 2018)]:[IECC 2015]],0)),0)</f>
        <v>0</v>
      </c>
      <c r="G410" s="328">
        <f>IF(AND('Project Information'!$C$15="Space By Space",'Interior Space'!$B410&gt;0),VLOOKUP('Interior Space'!$D410,Code!$B$34:$E$130,4,TRUE),IF(AND('Project Information'!$C$15="Whole Building",'Project Information'!$L$11=0),'Project Information'!$O$11,IF(AND('Project Information'!$C$15="Whole Building",'Project Information'!$L$11&lt;&gt;'Project Information'!$O$11),'Project Information'!$L$11,0)))</f>
        <v>0</v>
      </c>
      <c r="H410" s="248"/>
      <c r="I410" s="218">
        <f>IFERROR(VLOOKUP(H410,'LED Products List'!$B$8:$G$57,2,FALSE),0)</f>
        <v>0</v>
      </c>
      <c r="J410" s="218">
        <f>IFERROR(VLOOKUP(H410,'LED Products List'!$B$8:$G$57,3,FALSE),0)</f>
        <v>0</v>
      </c>
      <c r="K410" s="218">
        <f>IFERROR(VLOOKUP(H410,'LED Products List'!$B$8:$G$57,4,FALSE),0)</f>
        <v>0</v>
      </c>
      <c r="L410" s="248"/>
      <c r="M410" s="249"/>
      <c r="N410" s="250">
        <f t="shared" si="56"/>
        <v>0</v>
      </c>
      <c r="O410" s="251">
        <f t="shared" si="57"/>
        <v>0</v>
      </c>
      <c r="P410" s="179">
        <f t="shared" si="58"/>
        <v>0</v>
      </c>
      <c r="Q410" s="179">
        <f t="shared" si="59"/>
        <v>0</v>
      </c>
      <c r="R410" s="179">
        <f t="shared" si="60"/>
        <v>0</v>
      </c>
      <c r="S410" s="331"/>
      <c r="T410" s="480">
        <f t="shared" si="61"/>
        <v>0</v>
      </c>
      <c r="U410" s="448">
        <f t="shared" si="54"/>
        <v>0</v>
      </c>
      <c r="V410" s="449">
        <f>IF($D$8="Space By Space",$F410*$E410,IF($D410="Atrium &gt;40 ft in height",($F410*$E410)+0.04,IF($B410&lt;&gt;0,$E$8*'Project Information'!$L$9,0)))</f>
        <v>0</v>
      </c>
      <c r="W410" s="453">
        <f t="shared" si="62"/>
        <v>0</v>
      </c>
      <c r="X410" s="453">
        <f>IF(OR(C410="Refrig",AND($R$1="RWH",C410="Refrig"),AND($R$1="RWH",C410="Yes")),$W410*(1+#REF!),IF($C410="Yes",$W410*(1+$P$5),W410))</f>
        <v>0</v>
      </c>
      <c r="Y410" s="452">
        <f>IF(OR(C410="Refrig",AND($R$1="RWH",C410="Refrig"),AND($R$1="RWH",C410="Yes")),$V410*(1+#REF!),IF($C410="Yes",$V410*(1+$P$6),V410*(1+0)))</f>
        <v>0</v>
      </c>
      <c r="Z410" s="452">
        <f>IF(OR(C410="Refrig",AND($R$1="RWH",C410="Refrig"),AND($R$1="RWH",C410="Yes")),$W410*#REF!,IF(C410="Yes",$W410*$P$7,W410*0))</f>
        <v>0</v>
      </c>
    </row>
    <row r="411" spans="1:26" ht="63" customHeight="1" thickBot="1">
      <c r="A411" s="242">
        <v>402</v>
      </c>
      <c r="B411" s="243"/>
      <c r="C411" s="247"/>
      <c r="D411" s="279"/>
      <c r="E411" s="250">
        <f t="shared" si="55"/>
        <v>0</v>
      </c>
      <c r="F411" s="278">
        <f t="array" ref="F411">IFERROR(INDEX(CodeLPD,MATCH($D$8&amp;$D411,CodeMethod&amp;SpaceType,0), MATCH('Project Information'!$F$15,Table1[[#Headers],[2020 ECCCNYS (der. IECC 2018)]:[IECC 2015]],0)),0)</f>
        <v>0</v>
      </c>
      <c r="G411" s="328">
        <f>IF(AND('Project Information'!$C$15="Space By Space",'Interior Space'!$B411&gt;0),VLOOKUP('Interior Space'!$D411,Code!$B$34:$E$130,4,TRUE),IF(AND('Project Information'!$C$15="Whole Building",'Project Information'!$L$11=0),'Project Information'!$O$11,IF(AND('Project Information'!$C$15="Whole Building",'Project Information'!$L$11&lt;&gt;'Project Information'!$O$11),'Project Information'!$L$11,0)))</f>
        <v>0</v>
      </c>
      <c r="H411" s="248"/>
      <c r="I411" s="218">
        <f>IFERROR(VLOOKUP(H411,'LED Products List'!$B$8:$G$57,2,FALSE),0)</f>
        <v>0</v>
      </c>
      <c r="J411" s="218">
        <f>IFERROR(VLOOKUP(H411,'LED Products List'!$B$8:$G$57,3,FALSE),0)</f>
        <v>0</v>
      </c>
      <c r="K411" s="218">
        <f>IFERROR(VLOOKUP(H411,'LED Products List'!$B$8:$G$57,4,FALSE),0)</f>
        <v>0</v>
      </c>
      <c r="L411" s="248"/>
      <c r="M411" s="249"/>
      <c r="N411" s="250">
        <f t="shared" si="56"/>
        <v>0</v>
      </c>
      <c r="O411" s="251">
        <f t="shared" si="57"/>
        <v>0</v>
      </c>
      <c r="P411" s="179">
        <f t="shared" si="58"/>
        <v>0</v>
      </c>
      <c r="Q411" s="179">
        <f t="shared" si="59"/>
        <v>0</v>
      </c>
      <c r="R411" s="179">
        <f t="shared" si="60"/>
        <v>0</v>
      </c>
      <c r="S411" s="331"/>
      <c r="T411" s="480">
        <f t="shared" si="61"/>
        <v>0</v>
      </c>
      <c r="U411" s="448">
        <f t="shared" si="54"/>
        <v>0</v>
      </c>
      <c r="V411" s="449">
        <f>IF($D$8="Space By Space",$F411*$E411,IF($D411="Atrium &gt;40 ft in height",($F411*$E411)+0.04,IF($B411&lt;&gt;0,$E$8*'Project Information'!$L$9,0)))</f>
        <v>0</v>
      </c>
      <c r="W411" s="453">
        <f t="shared" si="62"/>
        <v>0</v>
      </c>
      <c r="X411" s="453">
        <f>IF(OR(C411="Refrig",AND($R$1="RWH",C411="Refrig"),AND($R$1="RWH",C411="Yes")),$W411*(1+#REF!),IF($C411="Yes",$W411*(1+$P$5),W411))</f>
        <v>0</v>
      </c>
      <c r="Y411" s="452">
        <f>IF(OR(C411="Refrig",AND($R$1="RWH",C411="Refrig"),AND($R$1="RWH",C411="Yes")),$V411*(1+#REF!),IF($C411="Yes",$V411*(1+$P$6),V411*(1+0)))</f>
        <v>0</v>
      </c>
      <c r="Z411" s="452">
        <f>IF(OR(C411="Refrig",AND($R$1="RWH",C411="Refrig"),AND($R$1="RWH",C411="Yes")),$W411*#REF!,IF(C411="Yes",$W411*$P$7,W411*0))</f>
        <v>0</v>
      </c>
    </row>
    <row r="412" spans="1:26" ht="63" customHeight="1" thickBot="1">
      <c r="A412" s="242">
        <v>403</v>
      </c>
      <c r="B412" s="243"/>
      <c r="C412" s="247"/>
      <c r="D412" s="279"/>
      <c r="E412" s="250">
        <f t="shared" si="55"/>
        <v>0</v>
      </c>
      <c r="F412" s="278">
        <f t="array" ref="F412">IFERROR(INDEX(CodeLPD,MATCH($D$8&amp;$D412,CodeMethod&amp;SpaceType,0), MATCH('Project Information'!$F$15,Table1[[#Headers],[2020 ECCCNYS (der. IECC 2018)]:[IECC 2015]],0)),0)</f>
        <v>0</v>
      </c>
      <c r="G412" s="328">
        <f>IF(AND('Project Information'!$C$15="Space By Space",'Interior Space'!$B412&gt;0),VLOOKUP('Interior Space'!$D412,Code!$B$34:$E$130,4,TRUE),IF(AND('Project Information'!$C$15="Whole Building",'Project Information'!$L$11=0),'Project Information'!$O$11,IF(AND('Project Information'!$C$15="Whole Building",'Project Information'!$L$11&lt;&gt;'Project Information'!$O$11),'Project Information'!$L$11,0)))</f>
        <v>0</v>
      </c>
      <c r="H412" s="248"/>
      <c r="I412" s="218">
        <f>IFERROR(VLOOKUP(H412,'LED Products List'!$B$8:$G$57,2,FALSE),0)</f>
        <v>0</v>
      </c>
      <c r="J412" s="218">
        <f>IFERROR(VLOOKUP(H412,'LED Products List'!$B$8:$G$57,3,FALSE),0)</f>
        <v>0</v>
      </c>
      <c r="K412" s="218">
        <f>IFERROR(VLOOKUP(H412,'LED Products List'!$B$8:$G$57,4,FALSE),0)</f>
        <v>0</v>
      </c>
      <c r="L412" s="248"/>
      <c r="M412" s="249"/>
      <c r="N412" s="250">
        <f t="shared" si="56"/>
        <v>0</v>
      </c>
      <c r="O412" s="251">
        <f t="shared" si="57"/>
        <v>0</v>
      </c>
      <c r="P412" s="179">
        <f t="shared" si="58"/>
        <v>0</v>
      </c>
      <c r="Q412" s="179">
        <f t="shared" si="59"/>
        <v>0</v>
      </c>
      <c r="R412" s="179">
        <f t="shared" si="60"/>
        <v>0</v>
      </c>
      <c r="S412" s="331"/>
      <c r="T412" s="480">
        <f t="shared" si="61"/>
        <v>0</v>
      </c>
      <c r="U412" s="448">
        <f t="shared" si="54"/>
        <v>0</v>
      </c>
      <c r="V412" s="449">
        <f>IF($D$8="Space By Space",$F412*$E412,IF($D412="Atrium &gt;40 ft in height",($F412*$E412)+0.04,IF($B412&lt;&gt;0,$E$8*'Project Information'!$L$9,0)))</f>
        <v>0</v>
      </c>
      <c r="W412" s="453">
        <f t="shared" si="62"/>
        <v>0</v>
      </c>
      <c r="X412" s="453">
        <f>IF(OR(C412="Refrig",AND($R$1="RWH",C412="Refrig"),AND($R$1="RWH",C412="Yes")),$W412*(1+#REF!),IF($C412="Yes",$W412*(1+$P$5),W412))</f>
        <v>0</v>
      </c>
      <c r="Y412" s="452">
        <f>IF(OR(C412="Refrig",AND($R$1="RWH",C412="Refrig"),AND($R$1="RWH",C412="Yes")),$V412*(1+#REF!),IF($C412="Yes",$V412*(1+$P$6),V412*(1+0)))</f>
        <v>0</v>
      </c>
      <c r="Z412" s="452">
        <f>IF(OR(C412="Refrig",AND($R$1="RWH",C412="Refrig"),AND($R$1="RWH",C412="Yes")),$W412*#REF!,IF(C412="Yes",$W412*$P$7,W412*0))</f>
        <v>0</v>
      </c>
    </row>
    <row r="413" spans="1:26" ht="63" customHeight="1" thickBot="1">
      <c r="A413" s="242">
        <v>404</v>
      </c>
      <c r="B413" s="243"/>
      <c r="C413" s="247"/>
      <c r="D413" s="279"/>
      <c r="E413" s="250">
        <f t="shared" si="55"/>
        <v>0</v>
      </c>
      <c r="F413" s="278">
        <f t="array" ref="F413">IFERROR(INDEX(CodeLPD,MATCH($D$8&amp;$D413,CodeMethod&amp;SpaceType,0), MATCH('Project Information'!$F$15,Table1[[#Headers],[2020 ECCCNYS (der. IECC 2018)]:[IECC 2015]],0)),0)</f>
        <v>0</v>
      </c>
      <c r="G413" s="328">
        <f>IF(AND('Project Information'!$C$15="Space By Space",'Interior Space'!$B413&gt;0),VLOOKUP('Interior Space'!$D413,Code!$B$34:$E$130,4,TRUE),IF(AND('Project Information'!$C$15="Whole Building",'Project Information'!$L$11=0),'Project Information'!$O$11,IF(AND('Project Information'!$C$15="Whole Building",'Project Information'!$L$11&lt;&gt;'Project Information'!$O$11),'Project Information'!$L$11,0)))</f>
        <v>0</v>
      </c>
      <c r="H413" s="248"/>
      <c r="I413" s="218">
        <f>IFERROR(VLOOKUP(H413,'LED Products List'!$B$8:$G$57,2,FALSE),0)</f>
        <v>0</v>
      </c>
      <c r="J413" s="218">
        <f>IFERROR(VLOOKUP(H413,'LED Products List'!$B$8:$G$57,3,FALSE),0)</f>
        <v>0</v>
      </c>
      <c r="K413" s="218">
        <f>IFERROR(VLOOKUP(H413,'LED Products List'!$B$8:$G$57,4,FALSE),0)</f>
        <v>0</v>
      </c>
      <c r="L413" s="248"/>
      <c r="M413" s="249"/>
      <c r="N413" s="250">
        <f t="shared" si="56"/>
        <v>0</v>
      </c>
      <c r="O413" s="251">
        <f t="shared" si="57"/>
        <v>0</v>
      </c>
      <c r="P413" s="179">
        <f t="shared" si="58"/>
        <v>0</v>
      </c>
      <c r="Q413" s="179">
        <f t="shared" si="59"/>
        <v>0</v>
      </c>
      <c r="R413" s="179">
        <f t="shared" si="60"/>
        <v>0</v>
      </c>
      <c r="S413" s="331"/>
      <c r="T413" s="480">
        <f t="shared" si="61"/>
        <v>0</v>
      </c>
      <c r="U413" s="448">
        <f t="shared" si="54"/>
        <v>0</v>
      </c>
      <c r="V413" s="449">
        <f>IF($D$8="Space By Space",$F413*$E413,IF($D413="Atrium &gt;40 ft in height",($F413*$E413)+0.04,IF($B413&lt;&gt;0,$E$8*'Project Information'!$L$9,0)))</f>
        <v>0</v>
      </c>
      <c r="W413" s="453">
        <f t="shared" si="62"/>
        <v>0</v>
      </c>
      <c r="X413" s="453">
        <f>IF(OR(C413="Refrig",AND($R$1="RWH",C413="Refrig"),AND($R$1="RWH",C413="Yes")),$W413*(1+#REF!),IF($C413="Yes",$W413*(1+$P$5),W413))</f>
        <v>0</v>
      </c>
      <c r="Y413" s="452">
        <f>IF(OR(C413="Refrig",AND($R$1="RWH",C413="Refrig"),AND($R$1="RWH",C413="Yes")),$V413*(1+#REF!),IF($C413="Yes",$V413*(1+$P$6),V413*(1+0)))</f>
        <v>0</v>
      </c>
      <c r="Z413" s="452">
        <f>IF(OR(C413="Refrig",AND($R$1="RWH",C413="Refrig"),AND($R$1="RWH",C413="Yes")),$W413*#REF!,IF(C413="Yes",$W413*$P$7,W413*0))</f>
        <v>0</v>
      </c>
    </row>
    <row r="414" spans="1:26" ht="63" customHeight="1" thickBot="1">
      <c r="A414" s="242">
        <v>405</v>
      </c>
      <c r="B414" s="243"/>
      <c r="C414" s="247"/>
      <c r="D414" s="279"/>
      <c r="E414" s="250">
        <f t="shared" si="55"/>
        <v>0</v>
      </c>
      <c r="F414" s="278">
        <f t="array" ref="F414">IFERROR(INDEX(CodeLPD,MATCH($D$8&amp;$D414,CodeMethod&amp;SpaceType,0), MATCH('Project Information'!$F$15,Table1[[#Headers],[2020 ECCCNYS (der. IECC 2018)]:[IECC 2015]],0)),0)</f>
        <v>0</v>
      </c>
      <c r="G414" s="328">
        <f>IF(AND('Project Information'!$C$15="Space By Space",'Interior Space'!$B414&gt;0),VLOOKUP('Interior Space'!$D414,Code!$B$34:$E$130,4,TRUE),IF(AND('Project Information'!$C$15="Whole Building",'Project Information'!$L$11=0),'Project Information'!$O$11,IF(AND('Project Information'!$C$15="Whole Building",'Project Information'!$L$11&lt;&gt;'Project Information'!$O$11),'Project Information'!$L$11,0)))</f>
        <v>0</v>
      </c>
      <c r="H414" s="248"/>
      <c r="I414" s="218">
        <f>IFERROR(VLOOKUP(H414,'LED Products List'!$B$8:$G$57,2,FALSE),0)</f>
        <v>0</v>
      </c>
      <c r="J414" s="218">
        <f>IFERROR(VLOOKUP(H414,'LED Products List'!$B$8:$G$57,3,FALSE),0)</f>
        <v>0</v>
      </c>
      <c r="K414" s="218">
        <f>IFERROR(VLOOKUP(H414,'LED Products List'!$B$8:$G$57,4,FALSE),0)</f>
        <v>0</v>
      </c>
      <c r="L414" s="248"/>
      <c r="M414" s="249"/>
      <c r="N414" s="250">
        <f t="shared" si="56"/>
        <v>0</v>
      </c>
      <c r="O414" s="251">
        <f t="shared" si="57"/>
        <v>0</v>
      </c>
      <c r="P414" s="179">
        <f t="shared" si="58"/>
        <v>0</v>
      </c>
      <c r="Q414" s="179">
        <f t="shared" si="59"/>
        <v>0</v>
      </c>
      <c r="R414" s="179">
        <f t="shared" si="60"/>
        <v>0</v>
      </c>
      <c r="S414" s="331"/>
      <c r="T414" s="480">
        <f t="shared" si="61"/>
        <v>0</v>
      </c>
      <c r="U414" s="448">
        <f t="shared" si="54"/>
        <v>0</v>
      </c>
      <c r="V414" s="449">
        <f>IF($D$8="Space By Space",$F414*$E414,IF($D414="Atrium &gt;40 ft in height",($F414*$E414)+0.04,IF($B414&lt;&gt;0,$E$8*'Project Information'!$L$9,0)))</f>
        <v>0</v>
      </c>
      <c r="W414" s="453">
        <f t="shared" si="62"/>
        <v>0</v>
      </c>
      <c r="X414" s="453">
        <f>IF(OR(C414="Refrig",AND($R$1="RWH",C414="Refrig"),AND($R$1="RWH",C414="Yes")),$W414*(1+#REF!),IF($C414="Yes",$W414*(1+$P$5),W414))</f>
        <v>0</v>
      </c>
      <c r="Y414" s="452">
        <f>IF(OR(C414="Refrig",AND($R$1="RWH",C414="Refrig"),AND($R$1="RWH",C414="Yes")),$V414*(1+#REF!),IF($C414="Yes",$V414*(1+$P$6),V414*(1+0)))</f>
        <v>0</v>
      </c>
      <c r="Z414" s="452">
        <f>IF(OR(C414="Refrig",AND($R$1="RWH",C414="Refrig"),AND($R$1="RWH",C414="Yes")),$W414*#REF!,IF(C414="Yes",$W414*$P$7,W414*0))</f>
        <v>0</v>
      </c>
    </row>
    <row r="415" spans="1:26" ht="63" customHeight="1" thickBot="1">
      <c r="A415" s="242">
        <v>406</v>
      </c>
      <c r="B415" s="243"/>
      <c r="C415" s="247"/>
      <c r="D415" s="279"/>
      <c r="E415" s="250">
        <f t="shared" si="55"/>
        <v>0</v>
      </c>
      <c r="F415" s="278">
        <f t="array" ref="F415">IFERROR(INDEX(CodeLPD,MATCH($D$8&amp;$D415,CodeMethod&amp;SpaceType,0), MATCH('Project Information'!$F$15,Table1[[#Headers],[2020 ECCCNYS (der. IECC 2018)]:[IECC 2015]],0)),0)</f>
        <v>0</v>
      </c>
      <c r="G415" s="328">
        <f>IF(AND('Project Information'!$C$15="Space By Space",'Interior Space'!$B415&gt;0),VLOOKUP('Interior Space'!$D415,Code!$B$34:$E$130,4,TRUE),IF(AND('Project Information'!$C$15="Whole Building",'Project Information'!$L$11=0),'Project Information'!$O$11,IF(AND('Project Information'!$C$15="Whole Building",'Project Information'!$L$11&lt;&gt;'Project Information'!$O$11),'Project Information'!$L$11,0)))</f>
        <v>0</v>
      </c>
      <c r="H415" s="248"/>
      <c r="I415" s="218">
        <f>IFERROR(VLOOKUP(H415,'LED Products List'!$B$8:$G$57,2,FALSE),0)</f>
        <v>0</v>
      </c>
      <c r="J415" s="218">
        <f>IFERROR(VLOOKUP(H415,'LED Products List'!$B$8:$G$57,3,FALSE),0)</f>
        <v>0</v>
      </c>
      <c r="K415" s="218">
        <f>IFERROR(VLOOKUP(H415,'LED Products List'!$B$8:$G$57,4,FALSE),0)</f>
        <v>0</v>
      </c>
      <c r="L415" s="248"/>
      <c r="M415" s="249"/>
      <c r="N415" s="250">
        <f t="shared" si="56"/>
        <v>0</v>
      </c>
      <c r="O415" s="251">
        <f t="shared" si="57"/>
        <v>0</v>
      </c>
      <c r="P415" s="179">
        <f t="shared" si="58"/>
        <v>0</v>
      </c>
      <c r="Q415" s="179">
        <f t="shared" si="59"/>
        <v>0</v>
      </c>
      <c r="R415" s="179">
        <f t="shared" si="60"/>
        <v>0</v>
      </c>
      <c r="S415" s="331"/>
      <c r="T415" s="480">
        <f t="shared" si="61"/>
        <v>0</v>
      </c>
      <c r="U415" s="448">
        <f t="shared" si="54"/>
        <v>0</v>
      </c>
      <c r="V415" s="449">
        <f>IF($D$8="Space By Space",$F415*$E415,IF($D415="Atrium &gt;40 ft in height",($F415*$E415)+0.04,IF($B415&lt;&gt;0,$E$8*'Project Information'!$L$9,0)))</f>
        <v>0</v>
      </c>
      <c r="W415" s="453">
        <f t="shared" si="62"/>
        <v>0</v>
      </c>
      <c r="X415" s="453">
        <f>IF(OR(C415="Refrig",AND($R$1="RWH",C415="Refrig"),AND($R$1="RWH",C415="Yes")),$W415*(1+#REF!),IF($C415="Yes",$W415*(1+$P$5),W415))</f>
        <v>0</v>
      </c>
      <c r="Y415" s="452">
        <f>IF(OR(C415="Refrig",AND($R$1="RWH",C415="Refrig"),AND($R$1="RWH",C415="Yes")),$V415*(1+#REF!),IF($C415="Yes",$V415*(1+$P$6),V415*(1+0)))</f>
        <v>0</v>
      </c>
      <c r="Z415" s="452">
        <f>IF(OR(C415="Refrig",AND($R$1="RWH",C415="Refrig"),AND($R$1="RWH",C415="Yes")),$W415*#REF!,IF(C415="Yes",$W415*$P$7,W415*0))</f>
        <v>0</v>
      </c>
    </row>
    <row r="416" spans="1:26" ht="63" customHeight="1" thickBot="1">
      <c r="A416" s="242">
        <v>407</v>
      </c>
      <c r="B416" s="243"/>
      <c r="C416" s="247"/>
      <c r="D416" s="279"/>
      <c r="E416" s="250">
        <f t="shared" si="55"/>
        <v>0</v>
      </c>
      <c r="F416" s="278">
        <f t="array" ref="F416">IFERROR(INDEX(CodeLPD,MATCH($D$8&amp;$D416,CodeMethod&amp;SpaceType,0), MATCH('Project Information'!$F$15,Table1[[#Headers],[2020 ECCCNYS (der. IECC 2018)]:[IECC 2015]],0)),0)</f>
        <v>0</v>
      </c>
      <c r="G416" s="328">
        <f>IF(AND('Project Information'!$C$15="Space By Space",'Interior Space'!$B416&gt;0),VLOOKUP('Interior Space'!$D416,Code!$B$34:$E$130,4,TRUE),IF(AND('Project Information'!$C$15="Whole Building",'Project Information'!$L$11=0),'Project Information'!$O$11,IF(AND('Project Information'!$C$15="Whole Building",'Project Information'!$L$11&lt;&gt;'Project Information'!$O$11),'Project Information'!$L$11,0)))</f>
        <v>0</v>
      </c>
      <c r="H416" s="248"/>
      <c r="I416" s="218">
        <f>IFERROR(VLOOKUP(H416,'LED Products List'!$B$8:$G$57,2,FALSE),0)</f>
        <v>0</v>
      </c>
      <c r="J416" s="218">
        <f>IFERROR(VLOOKUP(H416,'LED Products List'!$B$8:$G$57,3,FALSE),0)</f>
        <v>0</v>
      </c>
      <c r="K416" s="218">
        <f>IFERROR(VLOOKUP(H416,'LED Products List'!$B$8:$G$57,4,FALSE),0)</f>
        <v>0</v>
      </c>
      <c r="L416" s="248"/>
      <c r="M416" s="249"/>
      <c r="N416" s="250">
        <f t="shared" si="56"/>
        <v>0</v>
      </c>
      <c r="O416" s="251">
        <f t="shared" si="57"/>
        <v>0</v>
      </c>
      <c r="P416" s="179">
        <f t="shared" si="58"/>
        <v>0</v>
      </c>
      <c r="Q416" s="179">
        <f t="shared" si="59"/>
        <v>0</v>
      </c>
      <c r="R416" s="179">
        <f t="shared" si="60"/>
        <v>0</v>
      </c>
      <c r="S416" s="331"/>
      <c r="T416" s="480">
        <f t="shared" si="61"/>
        <v>0</v>
      </c>
      <c r="U416" s="448">
        <f t="shared" si="54"/>
        <v>0</v>
      </c>
      <c r="V416" s="449">
        <f>IF($D$8="Space By Space",$F416*$E416,IF($D416="Atrium &gt;40 ft in height",($F416*$E416)+0.04,IF($B416&lt;&gt;0,$E$8*'Project Information'!$L$9,0)))</f>
        <v>0</v>
      </c>
      <c r="W416" s="453">
        <f t="shared" si="62"/>
        <v>0</v>
      </c>
      <c r="X416" s="453">
        <f>IF(OR(C416="Refrig",AND($R$1="RWH",C416="Refrig"),AND($R$1="RWH",C416="Yes")),$W416*(1+#REF!),IF($C416="Yes",$W416*(1+$P$5),W416))</f>
        <v>0</v>
      </c>
      <c r="Y416" s="452">
        <f>IF(OR(C416="Refrig",AND($R$1="RWH",C416="Refrig"),AND($R$1="RWH",C416="Yes")),$V416*(1+#REF!),IF($C416="Yes",$V416*(1+$P$6),V416*(1+0)))</f>
        <v>0</v>
      </c>
      <c r="Z416" s="452">
        <f>IF(OR(C416="Refrig",AND($R$1="RWH",C416="Refrig"),AND($R$1="RWH",C416="Yes")),$W416*#REF!,IF(C416="Yes",$W416*$P$7,W416*0))</f>
        <v>0</v>
      </c>
    </row>
    <row r="417" spans="1:26" ht="63" customHeight="1" thickBot="1">
      <c r="A417" s="242">
        <v>408</v>
      </c>
      <c r="B417" s="243"/>
      <c r="C417" s="247"/>
      <c r="D417" s="279"/>
      <c r="E417" s="250">
        <f t="shared" si="55"/>
        <v>0</v>
      </c>
      <c r="F417" s="278">
        <f t="array" ref="F417">IFERROR(INDEX(CodeLPD,MATCH($D$8&amp;$D417,CodeMethod&amp;SpaceType,0), MATCH('Project Information'!$F$15,Table1[[#Headers],[2020 ECCCNYS (der. IECC 2018)]:[IECC 2015]],0)),0)</f>
        <v>0</v>
      </c>
      <c r="G417" s="328">
        <f>IF(AND('Project Information'!$C$15="Space By Space",'Interior Space'!$B417&gt;0),VLOOKUP('Interior Space'!$D417,Code!$B$34:$E$130,4,TRUE),IF(AND('Project Information'!$C$15="Whole Building",'Project Information'!$L$11=0),'Project Information'!$O$11,IF(AND('Project Information'!$C$15="Whole Building",'Project Information'!$L$11&lt;&gt;'Project Information'!$O$11),'Project Information'!$L$11,0)))</f>
        <v>0</v>
      </c>
      <c r="H417" s="248"/>
      <c r="I417" s="218">
        <f>IFERROR(VLOOKUP(H417,'LED Products List'!$B$8:$G$57,2,FALSE),0)</f>
        <v>0</v>
      </c>
      <c r="J417" s="218">
        <f>IFERROR(VLOOKUP(H417,'LED Products List'!$B$8:$G$57,3,FALSE),0)</f>
        <v>0</v>
      </c>
      <c r="K417" s="218">
        <f>IFERROR(VLOOKUP(H417,'LED Products List'!$B$8:$G$57,4,FALSE),0)</f>
        <v>0</v>
      </c>
      <c r="L417" s="248"/>
      <c r="M417" s="249"/>
      <c r="N417" s="250">
        <f t="shared" si="56"/>
        <v>0</v>
      </c>
      <c r="O417" s="251">
        <f t="shared" si="57"/>
        <v>0</v>
      </c>
      <c r="P417" s="179">
        <f t="shared" si="58"/>
        <v>0</v>
      </c>
      <c r="Q417" s="179">
        <f t="shared" si="59"/>
        <v>0</v>
      </c>
      <c r="R417" s="179">
        <f t="shared" si="60"/>
        <v>0</v>
      </c>
      <c r="S417" s="331"/>
      <c r="T417" s="480">
        <f t="shared" si="61"/>
        <v>0</v>
      </c>
      <c r="U417" s="448">
        <f t="shared" si="54"/>
        <v>0</v>
      </c>
      <c r="V417" s="449">
        <f>IF($D$8="Space By Space",$F417*$E417,IF($D417="Atrium &gt;40 ft in height",($F417*$E417)+0.04,IF($B417&lt;&gt;0,$E$8*'Project Information'!$L$9,0)))</f>
        <v>0</v>
      </c>
      <c r="W417" s="453">
        <f t="shared" si="62"/>
        <v>0</v>
      </c>
      <c r="X417" s="453">
        <f>IF(OR(C417="Refrig",AND($R$1="RWH",C417="Refrig"),AND($R$1="RWH",C417="Yes")),$W417*(1+#REF!),IF($C417="Yes",$W417*(1+$P$5),W417))</f>
        <v>0</v>
      </c>
      <c r="Y417" s="452">
        <f>IF(OR(C417="Refrig",AND($R$1="RWH",C417="Refrig"),AND($R$1="RWH",C417="Yes")),$V417*(1+#REF!),IF($C417="Yes",$V417*(1+$P$6),V417*(1+0)))</f>
        <v>0</v>
      </c>
      <c r="Z417" s="452">
        <f>IF(OR(C417="Refrig",AND($R$1="RWH",C417="Refrig"),AND($R$1="RWH",C417="Yes")),$W417*#REF!,IF(C417="Yes",$W417*$P$7,W417*0))</f>
        <v>0</v>
      </c>
    </row>
    <row r="418" spans="1:26" ht="63" customHeight="1" thickBot="1">
      <c r="A418" s="242">
        <v>409</v>
      </c>
      <c r="B418" s="243"/>
      <c r="C418" s="247"/>
      <c r="D418" s="279"/>
      <c r="E418" s="250">
        <f t="shared" si="55"/>
        <v>0</v>
      </c>
      <c r="F418" s="278">
        <f t="array" ref="F418">IFERROR(INDEX(CodeLPD,MATCH($D$8&amp;$D418,CodeMethod&amp;SpaceType,0), MATCH('Project Information'!$F$15,Table1[[#Headers],[2020 ECCCNYS (der. IECC 2018)]:[IECC 2015]],0)),0)</f>
        <v>0</v>
      </c>
      <c r="G418" s="328">
        <f>IF(AND('Project Information'!$C$15="Space By Space",'Interior Space'!$B418&gt;0),VLOOKUP('Interior Space'!$D418,Code!$B$34:$E$130,4,TRUE),IF(AND('Project Information'!$C$15="Whole Building",'Project Information'!$L$11=0),'Project Information'!$O$11,IF(AND('Project Information'!$C$15="Whole Building",'Project Information'!$L$11&lt;&gt;'Project Information'!$O$11),'Project Information'!$L$11,0)))</f>
        <v>0</v>
      </c>
      <c r="H418" s="248"/>
      <c r="I418" s="218">
        <f>IFERROR(VLOOKUP(H418,'LED Products List'!$B$8:$G$57,2,FALSE),0)</f>
        <v>0</v>
      </c>
      <c r="J418" s="218">
        <f>IFERROR(VLOOKUP(H418,'LED Products List'!$B$8:$G$57,3,FALSE),0)</f>
        <v>0</v>
      </c>
      <c r="K418" s="218">
        <f>IFERROR(VLOOKUP(H418,'LED Products List'!$B$8:$G$57,4,FALSE),0)</f>
        <v>0</v>
      </c>
      <c r="L418" s="248"/>
      <c r="M418" s="249"/>
      <c r="N418" s="250">
        <f t="shared" si="56"/>
        <v>0</v>
      </c>
      <c r="O418" s="251">
        <f t="shared" si="57"/>
        <v>0</v>
      </c>
      <c r="P418" s="179">
        <f t="shared" si="58"/>
        <v>0</v>
      </c>
      <c r="Q418" s="179">
        <f t="shared" si="59"/>
        <v>0</v>
      </c>
      <c r="R418" s="179">
        <f t="shared" si="60"/>
        <v>0</v>
      </c>
      <c r="S418" s="331"/>
      <c r="T418" s="480">
        <f t="shared" si="61"/>
        <v>0</v>
      </c>
      <c r="U418" s="448">
        <f t="shared" si="54"/>
        <v>0</v>
      </c>
      <c r="V418" s="449">
        <f>IF($D$8="Space By Space",$F418*$E418,IF($D418="Atrium &gt;40 ft in height",($F418*$E418)+0.04,IF($B418&lt;&gt;0,$E$8*'Project Information'!$L$9,0)))</f>
        <v>0</v>
      </c>
      <c r="W418" s="453">
        <f t="shared" si="62"/>
        <v>0</v>
      </c>
      <c r="X418" s="453">
        <f>IF(OR(C418="Refrig",AND($R$1="RWH",C418="Refrig"),AND($R$1="RWH",C418="Yes")),$W418*(1+#REF!),IF($C418="Yes",$W418*(1+$P$5),W418))</f>
        <v>0</v>
      </c>
      <c r="Y418" s="452">
        <f>IF(OR(C418="Refrig",AND($R$1="RWH",C418="Refrig"),AND($R$1="RWH",C418="Yes")),$V418*(1+#REF!),IF($C418="Yes",$V418*(1+$P$6),V418*(1+0)))</f>
        <v>0</v>
      </c>
      <c r="Z418" s="452">
        <f>IF(OR(C418="Refrig",AND($R$1="RWH",C418="Refrig"),AND($R$1="RWH",C418="Yes")),$W418*#REF!,IF(C418="Yes",$W418*$P$7,W418*0))</f>
        <v>0</v>
      </c>
    </row>
    <row r="419" spans="1:26" ht="63" customHeight="1" thickBot="1">
      <c r="A419" s="242">
        <v>410</v>
      </c>
      <c r="B419" s="243"/>
      <c r="C419" s="247"/>
      <c r="D419" s="279"/>
      <c r="E419" s="250">
        <f t="shared" si="55"/>
        <v>0</v>
      </c>
      <c r="F419" s="278">
        <f t="array" ref="F419">IFERROR(INDEX(CodeLPD,MATCH($D$8&amp;$D419,CodeMethod&amp;SpaceType,0), MATCH('Project Information'!$F$15,Table1[[#Headers],[2020 ECCCNYS (der. IECC 2018)]:[IECC 2015]],0)),0)</f>
        <v>0</v>
      </c>
      <c r="G419" s="328">
        <f>IF(AND('Project Information'!$C$15="Space By Space",'Interior Space'!$B419&gt;0),VLOOKUP('Interior Space'!$D419,Code!$B$34:$E$130,4,TRUE),IF(AND('Project Information'!$C$15="Whole Building",'Project Information'!$L$11=0),'Project Information'!$O$11,IF(AND('Project Information'!$C$15="Whole Building",'Project Information'!$L$11&lt;&gt;'Project Information'!$O$11),'Project Information'!$L$11,0)))</f>
        <v>0</v>
      </c>
      <c r="H419" s="248"/>
      <c r="I419" s="218">
        <f>IFERROR(VLOOKUP(H419,'LED Products List'!$B$8:$G$57,2,FALSE),0)</f>
        <v>0</v>
      </c>
      <c r="J419" s="218">
        <f>IFERROR(VLOOKUP(H419,'LED Products List'!$B$8:$G$57,3,FALSE),0)</f>
        <v>0</v>
      </c>
      <c r="K419" s="218">
        <f>IFERROR(VLOOKUP(H419,'LED Products List'!$B$8:$G$57,4,FALSE),0)</f>
        <v>0</v>
      </c>
      <c r="L419" s="248"/>
      <c r="M419" s="249"/>
      <c r="N419" s="250">
        <f t="shared" si="56"/>
        <v>0</v>
      </c>
      <c r="O419" s="251">
        <f t="shared" si="57"/>
        <v>0</v>
      </c>
      <c r="P419" s="179">
        <f t="shared" si="58"/>
        <v>0</v>
      </c>
      <c r="Q419" s="179">
        <f t="shared" si="59"/>
        <v>0</v>
      </c>
      <c r="R419" s="179">
        <f t="shared" si="60"/>
        <v>0</v>
      </c>
      <c r="S419" s="331"/>
      <c r="T419" s="480">
        <f t="shared" si="61"/>
        <v>0</v>
      </c>
      <c r="U419" s="448">
        <f t="shared" si="54"/>
        <v>0</v>
      </c>
      <c r="V419" s="449">
        <f>IF($D$8="Space By Space",$F419*$E419,IF($D419="Atrium &gt;40 ft in height",($F419*$E419)+0.04,IF($B419&lt;&gt;0,$E$8*'Project Information'!$L$9,0)))</f>
        <v>0</v>
      </c>
      <c r="W419" s="453">
        <f t="shared" si="62"/>
        <v>0</v>
      </c>
      <c r="X419" s="453">
        <f>IF(OR(C419="Refrig",AND($R$1="RWH",C419="Refrig"),AND($R$1="RWH",C419="Yes")),$W419*(1+#REF!),IF($C419="Yes",$W419*(1+$P$5),W419))</f>
        <v>0</v>
      </c>
      <c r="Y419" s="452">
        <f>IF(OR(C419="Refrig",AND($R$1="RWH",C419="Refrig"),AND($R$1="RWH",C419="Yes")),$V419*(1+#REF!),IF($C419="Yes",$V419*(1+$P$6),V419*(1+0)))</f>
        <v>0</v>
      </c>
      <c r="Z419" s="452">
        <f>IF(OR(C419="Refrig",AND($R$1="RWH",C419="Refrig"),AND($R$1="RWH",C419="Yes")),$W419*#REF!,IF(C419="Yes",$W419*$P$7,W419*0))</f>
        <v>0</v>
      </c>
    </row>
    <row r="420" spans="1:26" ht="63" customHeight="1" thickBot="1">
      <c r="A420" s="242">
        <v>411</v>
      </c>
      <c r="B420" s="243"/>
      <c r="C420" s="247"/>
      <c r="D420" s="279"/>
      <c r="E420" s="250">
        <f t="shared" si="55"/>
        <v>0</v>
      </c>
      <c r="F420" s="278">
        <f t="array" ref="F420">IFERROR(INDEX(CodeLPD,MATCH($D$8&amp;$D420,CodeMethod&amp;SpaceType,0), MATCH('Project Information'!$F$15,Table1[[#Headers],[2020 ECCCNYS (der. IECC 2018)]:[IECC 2015]],0)),0)</f>
        <v>0</v>
      </c>
      <c r="G420" s="328">
        <f>IF(AND('Project Information'!$C$15="Space By Space",'Interior Space'!$B420&gt;0),VLOOKUP('Interior Space'!$D420,Code!$B$34:$E$130,4,TRUE),IF(AND('Project Information'!$C$15="Whole Building",'Project Information'!$L$11=0),'Project Information'!$O$11,IF(AND('Project Information'!$C$15="Whole Building",'Project Information'!$L$11&lt;&gt;'Project Information'!$O$11),'Project Information'!$L$11,0)))</f>
        <v>0</v>
      </c>
      <c r="H420" s="248"/>
      <c r="I420" s="218">
        <f>IFERROR(VLOOKUP(H420,'LED Products List'!$B$8:$G$57,2,FALSE),0)</f>
        <v>0</v>
      </c>
      <c r="J420" s="218">
        <f>IFERROR(VLOOKUP(H420,'LED Products List'!$B$8:$G$57,3,FALSE),0)</f>
        <v>0</v>
      </c>
      <c r="K420" s="218">
        <f>IFERROR(VLOOKUP(H420,'LED Products List'!$B$8:$G$57,4,FALSE),0)</f>
        <v>0</v>
      </c>
      <c r="L420" s="248"/>
      <c r="M420" s="249"/>
      <c r="N420" s="250">
        <f t="shared" si="56"/>
        <v>0</v>
      </c>
      <c r="O420" s="251">
        <f t="shared" si="57"/>
        <v>0</v>
      </c>
      <c r="P420" s="179">
        <f t="shared" si="58"/>
        <v>0</v>
      </c>
      <c r="Q420" s="179">
        <f t="shared" si="59"/>
        <v>0</v>
      </c>
      <c r="R420" s="179">
        <f t="shared" si="60"/>
        <v>0</v>
      </c>
      <c r="S420" s="331"/>
      <c r="T420" s="480">
        <f t="shared" si="61"/>
        <v>0</v>
      </c>
      <c r="U420" s="448">
        <f t="shared" si="54"/>
        <v>0</v>
      </c>
      <c r="V420" s="449">
        <f>IF($D$8="Space By Space",$F420*$E420,IF($D420="Atrium &gt;40 ft in height",($F420*$E420)+0.04,IF($B420&lt;&gt;0,$E$8*'Project Information'!$L$9,0)))</f>
        <v>0</v>
      </c>
      <c r="W420" s="453">
        <f t="shared" si="62"/>
        <v>0</v>
      </c>
      <c r="X420" s="453">
        <f>IF(OR(C420="Refrig",AND($R$1="RWH",C420="Refrig"),AND($R$1="RWH",C420="Yes")),$W420*(1+#REF!),IF($C420="Yes",$W420*(1+$P$5),W420))</f>
        <v>0</v>
      </c>
      <c r="Y420" s="452">
        <f>IF(OR(C420="Refrig",AND($R$1="RWH",C420="Refrig"),AND($R$1="RWH",C420="Yes")),$V420*(1+#REF!),IF($C420="Yes",$V420*(1+$P$6),V420*(1+0)))</f>
        <v>0</v>
      </c>
      <c r="Z420" s="452">
        <f>IF(OR(C420="Refrig",AND($R$1="RWH",C420="Refrig"),AND($R$1="RWH",C420="Yes")),$W420*#REF!,IF(C420="Yes",$W420*$P$7,W420*0))</f>
        <v>0</v>
      </c>
    </row>
    <row r="421" spans="1:26" ht="63" customHeight="1" thickBot="1">
      <c r="A421" s="242">
        <v>412</v>
      </c>
      <c r="B421" s="243"/>
      <c r="C421" s="247"/>
      <c r="D421" s="279"/>
      <c r="E421" s="250">
        <f t="shared" si="55"/>
        <v>0</v>
      </c>
      <c r="F421" s="278">
        <f t="array" ref="F421">IFERROR(INDEX(CodeLPD,MATCH($D$8&amp;$D421,CodeMethod&amp;SpaceType,0), MATCH('Project Information'!$F$15,Table1[[#Headers],[2020 ECCCNYS (der. IECC 2018)]:[IECC 2015]],0)),0)</f>
        <v>0</v>
      </c>
      <c r="G421" s="328">
        <f>IF(AND('Project Information'!$C$15="Space By Space",'Interior Space'!$B421&gt;0),VLOOKUP('Interior Space'!$D421,Code!$B$34:$E$130,4,TRUE),IF(AND('Project Information'!$C$15="Whole Building",'Project Information'!$L$11=0),'Project Information'!$O$11,IF(AND('Project Information'!$C$15="Whole Building",'Project Information'!$L$11&lt;&gt;'Project Information'!$O$11),'Project Information'!$L$11,0)))</f>
        <v>0</v>
      </c>
      <c r="H421" s="248"/>
      <c r="I421" s="218">
        <f>IFERROR(VLOOKUP(H421,'LED Products List'!$B$8:$G$57,2,FALSE),0)</f>
        <v>0</v>
      </c>
      <c r="J421" s="218">
        <f>IFERROR(VLOOKUP(H421,'LED Products List'!$B$8:$G$57,3,FALSE),0)</f>
        <v>0</v>
      </c>
      <c r="K421" s="218">
        <f>IFERROR(VLOOKUP(H421,'LED Products List'!$B$8:$G$57,4,FALSE),0)</f>
        <v>0</v>
      </c>
      <c r="L421" s="248"/>
      <c r="M421" s="249"/>
      <c r="N421" s="250">
        <f t="shared" si="56"/>
        <v>0</v>
      </c>
      <c r="O421" s="251">
        <f t="shared" si="57"/>
        <v>0</v>
      </c>
      <c r="P421" s="179">
        <f t="shared" si="58"/>
        <v>0</v>
      </c>
      <c r="Q421" s="179">
        <f t="shared" si="59"/>
        <v>0</v>
      </c>
      <c r="R421" s="179">
        <f t="shared" si="60"/>
        <v>0</v>
      </c>
      <c r="S421" s="331"/>
      <c r="T421" s="480">
        <f t="shared" si="61"/>
        <v>0</v>
      </c>
      <c r="U421" s="448">
        <f t="shared" si="54"/>
        <v>0</v>
      </c>
      <c r="V421" s="449">
        <f>IF($D$8="Space By Space",$F421*$E421,IF($D421="Atrium &gt;40 ft in height",($F421*$E421)+0.04,IF($B421&lt;&gt;0,$E$8*'Project Information'!$L$9,0)))</f>
        <v>0</v>
      </c>
      <c r="W421" s="453">
        <f t="shared" si="62"/>
        <v>0</v>
      </c>
      <c r="X421" s="453">
        <f>IF(OR(C421="Refrig",AND($R$1="RWH",C421="Refrig"),AND($R$1="RWH",C421="Yes")),$W421*(1+#REF!),IF($C421="Yes",$W421*(1+$P$5),W421))</f>
        <v>0</v>
      </c>
      <c r="Y421" s="452">
        <f>IF(OR(C421="Refrig",AND($R$1="RWH",C421="Refrig"),AND($R$1="RWH",C421="Yes")),$V421*(1+#REF!),IF($C421="Yes",$V421*(1+$P$6),V421*(1+0)))</f>
        <v>0</v>
      </c>
      <c r="Z421" s="452">
        <f>IF(OR(C421="Refrig",AND($R$1="RWH",C421="Refrig"),AND($R$1="RWH",C421="Yes")),$W421*#REF!,IF(C421="Yes",$W421*$P$7,W421*0))</f>
        <v>0</v>
      </c>
    </row>
    <row r="422" spans="1:26" ht="63" customHeight="1" thickBot="1">
      <c r="A422" s="242">
        <v>413</v>
      </c>
      <c r="B422" s="243"/>
      <c r="C422" s="247"/>
      <c r="D422" s="279"/>
      <c r="E422" s="250">
        <f t="shared" si="55"/>
        <v>0</v>
      </c>
      <c r="F422" s="278">
        <f t="array" ref="F422">IFERROR(INDEX(CodeLPD,MATCH($D$8&amp;$D422,CodeMethod&amp;SpaceType,0), MATCH('Project Information'!$F$15,Table1[[#Headers],[2020 ECCCNYS (der. IECC 2018)]:[IECC 2015]],0)),0)</f>
        <v>0</v>
      </c>
      <c r="G422" s="328">
        <f>IF(AND('Project Information'!$C$15="Space By Space",'Interior Space'!$B422&gt;0),VLOOKUP('Interior Space'!$D422,Code!$B$34:$E$130,4,TRUE),IF(AND('Project Information'!$C$15="Whole Building",'Project Information'!$L$11=0),'Project Information'!$O$11,IF(AND('Project Information'!$C$15="Whole Building",'Project Information'!$L$11&lt;&gt;'Project Information'!$O$11),'Project Information'!$L$11,0)))</f>
        <v>0</v>
      </c>
      <c r="H422" s="248"/>
      <c r="I422" s="218">
        <f>IFERROR(VLOOKUP(H422,'LED Products List'!$B$8:$G$57,2,FALSE),0)</f>
        <v>0</v>
      </c>
      <c r="J422" s="218">
        <f>IFERROR(VLOOKUP(H422,'LED Products List'!$B$8:$G$57,3,FALSE),0)</f>
        <v>0</v>
      </c>
      <c r="K422" s="218">
        <f>IFERROR(VLOOKUP(H422,'LED Products List'!$B$8:$G$57,4,FALSE),0)</f>
        <v>0</v>
      </c>
      <c r="L422" s="248"/>
      <c r="M422" s="249"/>
      <c r="N422" s="250">
        <f t="shared" si="56"/>
        <v>0</v>
      </c>
      <c r="O422" s="251">
        <f t="shared" si="57"/>
        <v>0</v>
      </c>
      <c r="P422" s="179">
        <f t="shared" si="58"/>
        <v>0</v>
      </c>
      <c r="Q422" s="179">
        <f t="shared" si="59"/>
        <v>0</v>
      </c>
      <c r="R422" s="179">
        <f t="shared" si="60"/>
        <v>0</v>
      </c>
      <c r="S422" s="331"/>
      <c r="T422" s="480">
        <f t="shared" si="61"/>
        <v>0</v>
      </c>
      <c r="U422" s="448">
        <f t="shared" si="54"/>
        <v>0</v>
      </c>
      <c r="V422" s="449">
        <f>IF($D$8="Space By Space",$F422*$E422,IF($D422="Atrium &gt;40 ft in height",($F422*$E422)+0.04,IF($B422&lt;&gt;0,$E$8*'Project Information'!$L$9,0)))</f>
        <v>0</v>
      </c>
      <c r="W422" s="453">
        <f t="shared" si="62"/>
        <v>0</v>
      </c>
      <c r="X422" s="453">
        <f>IF(OR(C422="Refrig",AND($R$1="RWH",C422="Refrig"),AND($R$1="RWH",C422="Yes")),$W422*(1+#REF!),IF($C422="Yes",$W422*(1+$P$5),W422))</f>
        <v>0</v>
      </c>
      <c r="Y422" s="452">
        <f>IF(OR(C422="Refrig",AND($R$1="RWH",C422="Refrig"),AND($R$1="RWH",C422="Yes")),$V422*(1+#REF!),IF($C422="Yes",$V422*(1+$P$6),V422*(1+0)))</f>
        <v>0</v>
      </c>
      <c r="Z422" s="452">
        <f>IF(OR(C422="Refrig",AND($R$1="RWH",C422="Refrig"),AND($R$1="RWH",C422="Yes")),$W422*#REF!,IF(C422="Yes",$W422*$P$7,W422*0))</f>
        <v>0</v>
      </c>
    </row>
    <row r="423" spans="1:26" ht="63" customHeight="1" thickBot="1">
      <c r="A423" s="242">
        <v>414</v>
      </c>
      <c r="B423" s="243"/>
      <c r="C423" s="247"/>
      <c r="D423" s="279"/>
      <c r="E423" s="250">
        <f t="shared" si="55"/>
        <v>0</v>
      </c>
      <c r="F423" s="278">
        <f t="array" ref="F423">IFERROR(INDEX(CodeLPD,MATCH($D$8&amp;$D423,CodeMethod&amp;SpaceType,0), MATCH('Project Information'!$F$15,Table1[[#Headers],[2020 ECCCNYS (der. IECC 2018)]:[IECC 2015]],0)),0)</f>
        <v>0</v>
      </c>
      <c r="G423" s="328">
        <f>IF(AND('Project Information'!$C$15="Space By Space",'Interior Space'!$B423&gt;0),VLOOKUP('Interior Space'!$D423,Code!$B$34:$E$130,4,TRUE),IF(AND('Project Information'!$C$15="Whole Building",'Project Information'!$L$11=0),'Project Information'!$O$11,IF(AND('Project Information'!$C$15="Whole Building",'Project Information'!$L$11&lt;&gt;'Project Information'!$O$11),'Project Information'!$L$11,0)))</f>
        <v>0</v>
      </c>
      <c r="H423" s="248"/>
      <c r="I423" s="218">
        <f>IFERROR(VLOOKUP(H423,'LED Products List'!$B$8:$G$57,2,FALSE),0)</f>
        <v>0</v>
      </c>
      <c r="J423" s="218">
        <f>IFERROR(VLOOKUP(H423,'LED Products List'!$B$8:$G$57,3,FALSE),0)</f>
        <v>0</v>
      </c>
      <c r="K423" s="218">
        <f>IFERROR(VLOOKUP(H423,'LED Products List'!$B$8:$G$57,4,FALSE),0)</f>
        <v>0</v>
      </c>
      <c r="L423" s="248"/>
      <c r="M423" s="249"/>
      <c r="N423" s="250">
        <f t="shared" si="56"/>
        <v>0</v>
      </c>
      <c r="O423" s="251">
        <f t="shared" si="57"/>
        <v>0</v>
      </c>
      <c r="P423" s="179">
        <f t="shared" si="58"/>
        <v>0</v>
      </c>
      <c r="Q423" s="179">
        <f t="shared" si="59"/>
        <v>0</v>
      </c>
      <c r="R423" s="179">
        <f t="shared" si="60"/>
        <v>0</v>
      </c>
      <c r="S423" s="331"/>
      <c r="T423" s="480">
        <f t="shared" si="61"/>
        <v>0</v>
      </c>
      <c r="U423" s="448">
        <f t="shared" si="54"/>
        <v>0</v>
      </c>
      <c r="V423" s="449">
        <f>IF($D$8="Space By Space",$F423*$E423,IF($D423="Atrium &gt;40 ft in height",($F423*$E423)+0.04,IF($B423&lt;&gt;0,$E$8*'Project Information'!$L$9,0)))</f>
        <v>0</v>
      </c>
      <c r="W423" s="453">
        <f t="shared" si="62"/>
        <v>0</v>
      </c>
      <c r="X423" s="453">
        <f>IF(OR(C423="Refrig",AND($R$1="RWH",C423="Refrig"),AND($R$1="RWH",C423="Yes")),$W423*(1+#REF!),IF($C423="Yes",$W423*(1+$P$5),W423))</f>
        <v>0</v>
      </c>
      <c r="Y423" s="452">
        <f>IF(OR(C423="Refrig",AND($R$1="RWH",C423="Refrig"),AND($R$1="RWH",C423="Yes")),$V423*(1+#REF!),IF($C423="Yes",$V423*(1+$P$6),V423*(1+0)))</f>
        <v>0</v>
      </c>
      <c r="Z423" s="452">
        <f>IF(OR(C423="Refrig",AND($R$1="RWH",C423="Refrig"),AND($R$1="RWH",C423="Yes")),$W423*#REF!,IF(C423="Yes",$W423*$P$7,W423*0))</f>
        <v>0</v>
      </c>
    </row>
    <row r="424" spans="1:26" ht="63" customHeight="1" thickBot="1">
      <c r="A424" s="242">
        <v>415</v>
      </c>
      <c r="B424" s="243"/>
      <c r="C424" s="247"/>
      <c r="D424" s="279"/>
      <c r="E424" s="250">
        <f t="shared" si="55"/>
        <v>0</v>
      </c>
      <c r="F424" s="278">
        <f t="array" ref="F424">IFERROR(INDEX(CodeLPD,MATCH($D$8&amp;$D424,CodeMethod&amp;SpaceType,0), MATCH('Project Information'!$F$15,Table1[[#Headers],[2020 ECCCNYS (der. IECC 2018)]:[IECC 2015]],0)),0)</f>
        <v>0</v>
      </c>
      <c r="G424" s="328">
        <f>IF(AND('Project Information'!$C$15="Space By Space",'Interior Space'!$B424&gt;0),VLOOKUP('Interior Space'!$D424,Code!$B$34:$E$130,4,TRUE),IF(AND('Project Information'!$C$15="Whole Building",'Project Information'!$L$11=0),'Project Information'!$O$11,IF(AND('Project Information'!$C$15="Whole Building",'Project Information'!$L$11&lt;&gt;'Project Information'!$O$11),'Project Information'!$L$11,0)))</f>
        <v>0</v>
      </c>
      <c r="H424" s="248"/>
      <c r="I424" s="218">
        <f>IFERROR(VLOOKUP(H424,'LED Products List'!$B$8:$G$57,2,FALSE),0)</f>
        <v>0</v>
      </c>
      <c r="J424" s="218">
        <f>IFERROR(VLOOKUP(H424,'LED Products List'!$B$8:$G$57,3,FALSE),0)</f>
        <v>0</v>
      </c>
      <c r="K424" s="218">
        <f>IFERROR(VLOOKUP(H424,'LED Products List'!$B$8:$G$57,4,FALSE),0)</f>
        <v>0</v>
      </c>
      <c r="L424" s="248"/>
      <c r="M424" s="249"/>
      <c r="N424" s="250">
        <f t="shared" si="56"/>
        <v>0</v>
      </c>
      <c r="O424" s="251">
        <f t="shared" si="57"/>
        <v>0</v>
      </c>
      <c r="P424" s="179">
        <f t="shared" si="58"/>
        <v>0</v>
      </c>
      <c r="Q424" s="179">
        <f t="shared" si="59"/>
        <v>0</v>
      </c>
      <c r="R424" s="179">
        <f t="shared" si="60"/>
        <v>0</v>
      </c>
      <c r="S424" s="331"/>
      <c r="T424" s="480">
        <f t="shared" si="61"/>
        <v>0</v>
      </c>
      <c r="U424" s="448">
        <f t="shared" si="54"/>
        <v>0</v>
      </c>
      <c r="V424" s="449">
        <f>IF($D$8="Space By Space",$F424*$E424,IF($D424="Atrium &gt;40 ft in height",($F424*$E424)+0.04,IF($B424&lt;&gt;0,$E$8*'Project Information'!$L$9,0)))</f>
        <v>0</v>
      </c>
      <c r="W424" s="453">
        <f t="shared" si="62"/>
        <v>0</v>
      </c>
      <c r="X424" s="453">
        <f>IF(OR(C424="Refrig",AND($R$1="RWH",C424="Refrig"),AND($R$1="RWH",C424="Yes")),$W424*(1+#REF!),IF($C424="Yes",$W424*(1+$P$5),W424))</f>
        <v>0</v>
      </c>
      <c r="Y424" s="452">
        <f>IF(OR(C424="Refrig",AND($R$1="RWH",C424="Refrig"),AND($R$1="RWH",C424="Yes")),$V424*(1+#REF!),IF($C424="Yes",$V424*(1+$P$6),V424*(1+0)))</f>
        <v>0</v>
      </c>
      <c r="Z424" s="452">
        <f>IF(OR(C424="Refrig",AND($R$1="RWH",C424="Refrig"),AND($R$1="RWH",C424="Yes")),$W424*#REF!,IF(C424="Yes",$W424*$P$7,W424*0))</f>
        <v>0</v>
      </c>
    </row>
    <row r="425" spans="1:26" ht="63" customHeight="1" thickBot="1">
      <c r="A425" s="242">
        <v>416</v>
      </c>
      <c r="B425" s="243"/>
      <c r="C425" s="247"/>
      <c r="D425" s="279"/>
      <c r="E425" s="250">
        <f t="shared" si="55"/>
        <v>0</v>
      </c>
      <c r="F425" s="278">
        <f t="array" ref="F425">IFERROR(INDEX(CodeLPD,MATCH($D$8&amp;$D425,CodeMethod&amp;SpaceType,0), MATCH('Project Information'!$F$15,Table1[[#Headers],[2020 ECCCNYS (der. IECC 2018)]:[IECC 2015]],0)),0)</f>
        <v>0</v>
      </c>
      <c r="G425" s="328">
        <f>IF(AND('Project Information'!$C$15="Space By Space",'Interior Space'!$B425&gt;0),VLOOKUP('Interior Space'!$D425,Code!$B$34:$E$130,4,TRUE),IF(AND('Project Information'!$C$15="Whole Building",'Project Information'!$L$11=0),'Project Information'!$O$11,IF(AND('Project Information'!$C$15="Whole Building",'Project Information'!$L$11&lt;&gt;'Project Information'!$O$11),'Project Information'!$L$11,0)))</f>
        <v>0</v>
      </c>
      <c r="H425" s="248"/>
      <c r="I425" s="218">
        <f>IFERROR(VLOOKUP(H425,'LED Products List'!$B$8:$G$57,2,FALSE),0)</f>
        <v>0</v>
      </c>
      <c r="J425" s="218">
        <f>IFERROR(VLOOKUP(H425,'LED Products List'!$B$8:$G$57,3,FALSE),0)</f>
        <v>0</v>
      </c>
      <c r="K425" s="218">
        <f>IFERROR(VLOOKUP(H425,'LED Products List'!$B$8:$G$57,4,FALSE),0)</f>
        <v>0</v>
      </c>
      <c r="L425" s="248"/>
      <c r="M425" s="249"/>
      <c r="N425" s="250">
        <f t="shared" si="56"/>
        <v>0</v>
      </c>
      <c r="O425" s="251">
        <f t="shared" si="57"/>
        <v>0</v>
      </c>
      <c r="P425" s="179">
        <f t="shared" si="58"/>
        <v>0</v>
      </c>
      <c r="Q425" s="179">
        <f t="shared" si="59"/>
        <v>0</v>
      </c>
      <c r="R425" s="179">
        <f t="shared" si="60"/>
        <v>0</v>
      </c>
      <c r="S425" s="331"/>
      <c r="T425" s="480">
        <f t="shared" si="61"/>
        <v>0</v>
      </c>
      <c r="U425" s="448">
        <f t="shared" si="54"/>
        <v>0</v>
      </c>
      <c r="V425" s="449">
        <f>IF($D$8="Space By Space",$F425*$E425,IF($D425="Atrium &gt;40 ft in height",($F425*$E425)+0.04,IF($B425&lt;&gt;0,$E$8*'Project Information'!$L$9,0)))</f>
        <v>0</v>
      </c>
      <c r="W425" s="453">
        <f t="shared" si="62"/>
        <v>0</v>
      </c>
      <c r="X425" s="453">
        <f>IF(OR(C425="Refrig",AND($R$1="RWH",C425="Refrig"),AND($R$1="RWH",C425="Yes")),$W425*(1+#REF!),IF($C425="Yes",$W425*(1+$P$5),W425))</f>
        <v>0</v>
      </c>
      <c r="Y425" s="452">
        <f>IF(OR(C425="Refrig",AND($R$1="RWH",C425="Refrig"),AND($R$1="RWH",C425="Yes")),$V425*(1+#REF!),IF($C425="Yes",$V425*(1+$P$6),V425*(1+0)))</f>
        <v>0</v>
      </c>
      <c r="Z425" s="452">
        <f>IF(OR(C425="Refrig",AND($R$1="RWH",C425="Refrig"),AND($R$1="RWH",C425="Yes")),$W425*#REF!,IF(C425="Yes",$W425*$P$7,W425*0))</f>
        <v>0</v>
      </c>
    </row>
    <row r="426" spans="1:26" ht="63" customHeight="1" thickBot="1">
      <c r="A426" s="242">
        <v>417</v>
      </c>
      <c r="B426" s="243"/>
      <c r="C426" s="247"/>
      <c r="D426" s="279"/>
      <c r="E426" s="250">
        <f t="shared" si="55"/>
        <v>0</v>
      </c>
      <c r="F426" s="278">
        <f t="array" ref="F426">IFERROR(INDEX(CodeLPD,MATCH($D$8&amp;$D426,CodeMethod&amp;SpaceType,0), MATCH('Project Information'!$F$15,Table1[[#Headers],[2020 ECCCNYS (der. IECC 2018)]:[IECC 2015]],0)),0)</f>
        <v>0</v>
      </c>
      <c r="G426" s="328">
        <f>IF(AND('Project Information'!$C$15="Space By Space",'Interior Space'!$B426&gt;0),VLOOKUP('Interior Space'!$D426,Code!$B$34:$E$130,4,TRUE),IF(AND('Project Information'!$C$15="Whole Building",'Project Information'!$L$11=0),'Project Information'!$O$11,IF(AND('Project Information'!$C$15="Whole Building",'Project Information'!$L$11&lt;&gt;'Project Information'!$O$11),'Project Information'!$L$11,0)))</f>
        <v>0</v>
      </c>
      <c r="H426" s="248"/>
      <c r="I426" s="218">
        <f>IFERROR(VLOOKUP(H426,'LED Products List'!$B$8:$G$57,2,FALSE),0)</f>
        <v>0</v>
      </c>
      <c r="J426" s="218">
        <f>IFERROR(VLOOKUP(H426,'LED Products List'!$B$8:$G$57,3,FALSE),0)</f>
        <v>0</v>
      </c>
      <c r="K426" s="218">
        <f>IFERROR(VLOOKUP(H426,'LED Products List'!$B$8:$G$57,4,FALSE),0)</f>
        <v>0</v>
      </c>
      <c r="L426" s="248"/>
      <c r="M426" s="249"/>
      <c r="N426" s="250">
        <f t="shared" si="56"/>
        <v>0</v>
      </c>
      <c r="O426" s="251">
        <f t="shared" si="57"/>
        <v>0</v>
      </c>
      <c r="P426" s="179">
        <f t="shared" si="58"/>
        <v>0</v>
      </c>
      <c r="Q426" s="179">
        <f t="shared" si="59"/>
        <v>0</v>
      </c>
      <c r="R426" s="179">
        <f t="shared" si="60"/>
        <v>0</v>
      </c>
      <c r="S426" s="331"/>
      <c r="T426" s="480">
        <f t="shared" si="61"/>
        <v>0</v>
      </c>
      <c r="U426" s="448">
        <f t="shared" si="54"/>
        <v>0</v>
      </c>
      <c r="V426" s="449">
        <f>IF($D$8="Space By Space",$F426*$E426,IF($D426="Atrium &gt;40 ft in height",($F426*$E426)+0.04,IF($B426&lt;&gt;0,$E$8*'Project Information'!$L$9,0)))</f>
        <v>0</v>
      </c>
      <c r="W426" s="453">
        <f t="shared" si="62"/>
        <v>0</v>
      </c>
      <c r="X426" s="453">
        <f>IF(OR(C426="Refrig",AND($R$1="RWH",C426="Refrig"),AND($R$1="RWH",C426="Yes")),$W426*(1+#REF!),IF($C426="Yes",$W426*(1+$P$5),W426))</f>
        <v>0</v>
      </c>
      <c r="Y426" s="452">
        <f>IF(OR(C426="Refrig",AND($R$1="RWH",C426="Refrig"),AND($R$1="RWH",C426="Yes")),$V426*(1+#REF!),IF($C426="Yes",$V426*(1+$P$6),V426*(1+0)))</f>
        <v>0</v>
      </c>
      <c r="Z426" s="452">
        <f>IF(OR(C426="Refrig",AND($R$1="RWH",C426="Refrig"),AND($R$1="RWH",C426="Yes")),$W426*#REF!,IF(C426="Yes",$W426*$P$7,W426*0))</f>
        <v>0</v>
      </c>
    </row>
    <row r="427" spans="1:26" ht="63" customHeight="1" thickBot="1">
      <c r="A427" s="242">
        <v>418</v>
      </c>
      <c r="B427" s="243"/>
      <c r="C427" s="247"/>
      <c r="D427" s="279"/>
      <c r="E427" s="250">
        <f t="shared" si="55"/>
        <v>0</v>
      </c>
      <c r="F427" s="278">
        <f t="array" ref="F427">IFERROR(INDEX(CodeLPD,MATCH($D$8&amp;$D427,CodeMethod&amp;SpaceType,0), MATCH('Project Information'!$F$15,Table1[[#Headers],[2020 ECCCNYS (der. IECC 2018)]:[IECC 2015]],0)),0)</f>
        <v>0</v>
      </c>
      <c r="G427" s="328">
        <f>IF(AND('Project Information'!$C$15="Space By Space",'Interior Space'!$B427&gt;0),VLOOKUP('Interior Space'!$D427,Code!$B$34:$E$130,4,TRUE),IF(AND('Project Information'!$C$15="Whole Building",'Project Information'!$L$11=0),'Project Information'!$O$11,IF(AND('Project Information'!$C$15="Whole Building",'Project Information'!$L$11&lt;&gt;'Project Information'!$O$11),'Project Information'!$L$11,0)))</f>
        <v>0</v>
      </c>
      <c r="H427" s="248"/>
      <c r="I427" s="218">
        <f>IFERROR(VLOOKUP(H427,'LED Products List'!$B$8:$G$57,2,FALSE),0)</f>
        <v>0</v>
      </c>
      <c r="J427" s="218">
        <f>IFERROR(VLOOKUP(H427,'LED Products List'!$B$8:$G$57,3,FALSE),0)</f>
        <v>0</v>
      </c>
      <c r="K427" s="218">
        <f>IFERROR(VLOOKUP(H427,'LED Products List'!$B$8:$G$57,4,FALSE),0)</f>
        <v>0</v>
      </c>
      <c r="L427" s="248"/>
      <c r="M427" s="249"/>
      <c r="N427" s="250">
        <f t="shared" si="56"/>
        <v>0</v>
      </c>
      <c r="O427" s="251">
        <f t="shared" si="57"/>
        <v>0</v>
      </c>
      <c r="P427" s="179">
        <f t="shared" si="58"/>
        <v>0</v>
      </c>
      <c r="Q427" s="179">
        <f t="shared" si="59"/>
        <v>0</v>
      </c>
      <c r="R427" s="179">
        <f t="shared" si="60"/>
        <v>0</v>
      </c>
      <c r="S427" s="331"/>
      <c r="T427" s="480">
        <f t="shared" si="61"/>
        <v>0</v>
      </c>
      <c r="U427" s="448">
        <f t="shared" si="54"/>
        <v>0</v>
      </c>
      <c r="V427" s="449">
        <f>IF($D$8="Space By Space",$F427*$E427,IF($D427="Atrium &gt;40 ft in height",($F427*$E427)+0.04,IF($B427&lt;&gt;0,$E$8*'Project Information'!$L$9,0)))</f>
        <v>0</v>
      </c>
      <c r="W427" s="453">
        <f t="shared" si="62"/>
        <v>0</v>
      </c>
      <c r="X427" s="453">
        <f>IF(OR(C427="Refrig",AND($R$1="RWH",C427="Refrig"),AND($R$1="RWH",C427="Yes")),$W427*(1+#REF!),IF($C427="Yes",$W427*(1+$P$5),W427))</f>
        <v>0</v>
      </c>
      <c r="Y427" s="452">
        <f>IF(OR(C427="Refrig",AND($R$1="RWH",C427="Refrig"),AND($R$1="RWH",C427="Yes")),$V427*(1+#REF!),IF($C427="Yes",$V427*(1+$P$6),V427*(1+0)))</f>
        <v>0</v>
      </c>
      <c r="Z427" s="452">
        <f>IF(OR(C427="Refrig",AND($R$1="RWH",C427="Refrig"),AND($R$1="RWH",C427="Yes")),$W427*#REF!,IF(C427="Yes",$W427*$P$7,W427*0))</f>
        <v>0</v>
      </c>
    </row>
    <row r="428" spans="1:26" ht="63" customHeight="1" thickBot="1">
      <c r="A428" s="242">
        <v>419</v>
      </c>
      <c r="B428" s="243"/>
      <c r="C428" s="247"/>
      <c r="D428" s="279"/>
      <c r="E428" s="250">
        <f t="shared" si="55"/>
        <v>0</v>
      </c>
      <c r="F428" s="278">
        <f t="array" ref="F428">IFERROR(INDEX(CodeLPD,MATCH($D$8&amp;$D428,CodeMethod&amp;SpaceType,0), MATCH('Project Information'!$F$15,Table1[[#Headers],[2020 ECCCNYS (der. IECC 2018)]:[IECC 2015]],0)),0)</f>
        <v>0</v>
      </c>
      <c r="G428" s="328">
        <f>IF(AND('Project Information'!$C$15="Space By Space",'Interior Space'!$B428&gt;0),VLOOKUP('Interior Space'!$D428,Code!$B$34:$E$130,4,TRUE),IF(AND('Project Information'!$C$15="Whole Building",'Project Information'!$L$11=0),'Project Information'!$O$11,IF(AND('Project Information'!$C$15="Whole Building",'Project Information'!$L$11&lt;&gt;'Project Information'!$O$11),'Project Information'!$L$11,0)))</f>
        <v>0</v>
      </c>
      <c r="H428" s="248"/>
      <c r="I428" s="218">
        <f>IFERROR(VLOOKUP(H428,'LED Products List'!$B$8:$G$57,2,FALSE),0)</f>
        <v>0</v>
      </c>
      <c r="J428" s="218">
        <f>IFERROR(VLOOKUP(H428,'LED Products List'!$B$8:$G$57,3,FALSE),0)</f>
        <v>0</v>
      </c>
      <c r="K428" s="218">
        <f>IFERROR(VLOOKUP(H428,'LED Products List'!$B$8:$G$57,4,FALSE),0)</f>
        <v>0</v>
      </c>
      <c r="L428" s="248"/>
      <c r="M428" s="249"/>
      <c r="N428" s="250">
        <f t="shared" si="56"/>
        <v>0</v>
      </c>
      <c r="O428" s="251">
        <f t="shared" si="57"/>
        <v>0</v>
      </c>
      <c r="P428" s="179">
        <f t="shared" si="58"/>
        <v>0</v>
      </c>
      <c r="Q428" s="179">
        <f t="shared" si="59"/>
        <v>0</v>
      </c>
      <c r="R428" s="179">
        <f t="shared" si="60"/>
        <v>0</v>
      </c>
      <c r="S428" s="331"/>
      <c r="T428" s="480">
        <f t="shared" si="61"/>
        <v>0</v>
      </c>
      <c r="U428" s="448">
        <f t="shared" si="54"/>
        <v>0</v>
      </c>
      <c r="V428" s="449">
        <f>IF($D$8="Space By Space",$F428*$E428,IF($D428="Atrium &gt;40 ft in height",($F428*$E428)+0.04,IF($B428&lt;&gt;0,$E$8*'Project Information'!$L$9,0)))</f>
        <v>0</v>
      </c>
      <c r="W428" s="453">
        <f t="shared" si="62"/>
        <v>0</v>
      </c>
      <c r="X428" s="453">
        <f>IF(OR(C428="Refrig",AND($R$1="RWH",C428="Refrig"),AND($R$1="RWH",C428="Yes")),$W428*(1+#REF!),IF($C428="Yes",$W428*(1+$P$5),W428))</f>
        <v>0</v>
      </c>
      <c r="Y428" s="452">
        <f>IF(OR(C428="Refrig",AND($R$1="RWH",C428="Refrig"),AND($R$1="RWH",C428="Yes")),$V428*(1+#REF!),IF($C428="Yes",$V428*(1+$P$6),V428*(1+0)))</f>
        <v>0</v>
      </c>
      <c r="Z428" s="452">
        <f>IF(OR(C428="Refrig",AND($R$1="RWH",C428="Refrig"),AND($R$1="RWH",C428="Yes")),$W428*#REF!,IF(C428="Yes",$W428*$P$7,W428*0))</f>
        <v>0</v>
      </c>
    </row>
    <row r="429" spans="1:26" ht="63" customHeight="1" thickBot="1">
      <c r="A429" s="242">
        <v>420</v>
      </c>
      <c r="B429" s="243"/>
      <c r="C429" s="247"/>
      <c r="D429" s="279"/>
      <c r="E429" s="250">
        <f t="shared" si="55"/>
        <v>0</v>
      </c>
      <c r="F429" s="278">
        <f t="array" ref="F429">IFERROR(INDEX(CodeLPD,MATCH($D$8&amp;$D429,CodeMethod&amp;SpaceType,0), MATCH('Project Information'!$F$15,Table1[[#Headers],[2020 ECCCNYS (der. IECC 2018)]:[IECC 2015]],0)),0)</f>
        <v>0</v>
      </c>
      <c r="G429" s="328">
        <f>IF(AND('Project Information'!$C$15="Space By Space",'Interior Space'!$B429&gt;0),VLOOKUP('Interior Space'!$D429,Code!$B$34:$E$130,4,TRUE),IF(AND('Project Information'!$C$15="Whole Building",'Project Information'!$L$11=0),'Project Information'!$O$11,IF(AND('Project Information'!$C$15="Whole Building",'Project Information'!$L$11&lt;&gt;'Project Information'!$O$11),'Project Information'!$L$11,0)))</f>
        <v>0</v>
      </c>
      <c r="H429" s="248"/>
      <c r="I429" s="218">
        <f>IFERROR(VLOOKUP(H429,'LED Products List'!$B$8:$G$57,2,FALSE),0)</f>
        <v>0</v>
      </c>
      <c r="J429" s="218">
        <f>IFERROR(VLOOKUP(H429,'LED Products List'!$B$8:$G$57,3,FALSE),0)</f>
        <v>0</v>
      </c>
      <c r="K429" s="218">
        <f>IFERROR(VLOOKUP(H429,'LED Products List'!$B$8:$G$57,4,FALSE),0)</f>
        <v>0</v>
      </c>
      <c r="L429" s="248"/>
      <c r="M429" s="249"/>
      <c r="N429" s="250">
        <f t="shared" si="56"/>
        <v>0</v>
      </c>
      <c r="O429" s="251">
        <f t="shared" si="57"/>
        <v>0</v>
      </c>
      <c r="P429" s="179">
        <f t="shared" si="58"/>
        <v>0</v>
      </c>
      <c r="Q429" s="179">
        <f t="shared" si="59"/>
        <v>0</v>
      </c>
      <c r="R429" s="179">
        <f t="shared" si="60"/>
        <v>0</v>
      </c>
      <c r="S429" s="331"/>
      <c r="T429" s="480">
        <f t="shared" si="61"/>
        <v>0</v>
      </c>
      <c r="U429" s="448">
        <f t="shared" si="54"/>
        <v>0</v>
      </c>
      <c r="V429" s="449">
        <f>IF($D$8="Space By Space",$F429*$E429,IF($D429="Atrium &gt;40 ft in height",($F429*$E429)+0.04,IF($B429&lt;&gt;0,$E$8*'Project Information'!$L$9,0)))</f>
        <v>0</v>
      </c>
      <c r="W429" s="453">
        <f t="shared" si="62"/>
        <v>0</v>
      </c>
      <c r="X429" s="453">
        <f>IF(OR(C429="Refrig",AND($R$1="RWH",C429="Refrig"),AND($R$1="RWH",C429="Yes")),$W429*(1+#REF!),IF($C429="Yes",$W429*(1+$P$5),W429))</f>
        <v>0</v>
      </c>
      <c r="Y429" s="452">
        <f>IF(OR(C429="Refrig",AND($R$1="RWH",C429="Refrig"),AND($R$1="RWH",C429="Yes")),$V429*(1+#REF!),IF($C429="Yes",$V429*(1+$P$6),V429*(1+0)))</f>
        <v>0</v>
      </c>
      <c r="Z429" s="452">
        <f>IF(OR(C429="Refrig",AND($R$1="RWH",C429="Refrig"),AND($R$1="RWH",C429="Yes")),$W429*#REF!,IF(C429="Yes",$W429*$P$7,W429*0))</f>
        <v>0</v>
      </c>
    </row>
    <row r="430" spans="1:26" ht="63" customHeight="1" thickBot="1">
      <c r="A430" s="242">
        <v>421</v>
      </c>
      <c r="B430" s="243"/>
      <c r="C430" s="247"/>
      <c r="D430" s="279"/>
      <c r="E430" s="250">
        <f t="shared" si="55"/>
        <v>0</v>
      </c>
      <c r="F430" s="278">
        <f t="array" ref="F430">IFERROR(INDEX(CodeLPD,MATCH($D$8&amp;$D430,CodeMethod&amp;SpaceType,0), MATCH('Project Information'!$F$15,Table1[[#Headers],[2020 ECCCNYS (der. IECC 2018)]:[IECC 2015]],0)),0)</f>
        <v>0</v>
      </c>
      <c r="G430" s="328">
        <f>IF(AND('Project Information'!$C$15="Space By Space",'Interior Space'!$B430&gt;0),VLOOKUP('Interior Space'!$D430,Code!$B$34:$E$130,4,TRUE),IF(AND('Project Information'!$C$15="Whole Building",'Project Information'!$L$11=0),'Project Information'!$O$11,IF(AND('Project Information'!$C$15="Whole Building",'Project Information'!$L$11&lt;&gt;'Project Information'!$O$11),'Project Information'!$L$11,0)))</f>
        <v>0</v>
      </c>
      <c r="H430" s="248"/>
      <c r="I430" s="218">
        <f>IFERROR(VLOOKUP(H430,'LED Products List'!$B$8:$G$57,2,FALSE),0)</f>
        <v>0</v>
      </c>
      <c r="J430" s="218">
        <f>IFERROR(VLOOKUP(H430,'LED Products List'!$B$8:$G$57,3,FALSE),0)</f>
        <v>0</v>
      </c>
      <c r="K430" s="218">
        <f>IFERROR(VLOOKUP(H430,'LED Products List'!$B$8:$G$57,4,FALSE),0)</f>
        <v>0</v>
      </c>
      <c r="L430" s="248"/>
      <c r="M430" s="249"/>
      <c r="N430" s="250">
        <f t="shared" si="56"/>
        <v>0</v>
      </c>
      <c r="O430" s="251">
        <f t="shared" si="57"/>
        <v>0</v>
      </c>
      <c r="P430" s="179">
        <f t="shared" si="58"/>
        <v>0</v>
      </c>
      <c r="Q430" s="179">
        <f t="shared" si="59"/>
        <v>0</v>
      </c>
      <c r="R430" s="179">
        <f t="shared" si="60"/>
        <v>0</v>
      </c>
      <c r="S430" s="331"/>
      <c r="T430" s="480">
        <f t="shared" si="61"/>
        <v>0</v>
      </c>
      <c r="U430" s="448">
        <f t="shared" si="54"/>
        <v>0</v>
      </c>
      <c r="V430" s="449">
        <f>IF($D$8="Space By Space",$F430*$E430,IF($D430="Atrium &gt;40 ft in height",($F430*$E430)+0.04,IF($B430&lt;&gt;0,$E$8*'Project Information'!$L$9,0)))</f>
        <v>0</v>
      </c>
      <c r="W430" s="453">
        <f t="shared" si="62"/>
        <v>0</v>
      </c>
      <c r="X430" s="453">
        <f>IF(OR(C430="Refrig",AND($R$1="RWH",C430="Refrig"),AND($R$1="RWH",C430="Yes")),$W430*(1+#REF!),IF($C430="Yes",$W430*(1+$P$5),W430))</f>
        <v>0</v>
      </c>
      <c r="Y430" s="452">
        <f>IF(OR(C430="Refrig",AND($R$1="RWH",C430="Refrig"),AND($R$1="RWH",C430="Yes")),$V430*(1+#REF!),IF($C430="Yes",$V430*(1+$P$6),V430*(1+0)))</f>
        <v>0</v>
      </c>
      <c r="Z430" s="452">
        <f>IF(OR(C430="Refrig",AND($R$1="RWH",C430="Refrig"),AND($R$1="RWH",C430="Yes")),$W430*#REF!,IF(C430="Yes",$W430*$P$7,W430*0))</f>
        <v>0</v>
      </c>
    </row>
    <row r="431" spans="1:26" ht="63" customHeight="1" thickBot="1">
      <c r="A431" s="242">
        <v>422</v>
      </c>
      <c r="B431" s="243"/>
      <c r="C431" s="247"/>
      <c r="D431" s="279"/>
      <c r="E431" s="250">
        <f t="shared" si="55"/>
        <v>0</v>
      </c>
      <c r="F431" s="278">
        <f t="array" ref="F431">IFERROR(INDEX(CodeLPD,MATCH($D$8&amp;$D431,CodeMethod&amp;SpaceType,0), MATCH('Project Information'!$F$15,Table1[[#Headers],[2020 ECCCNYS (der. IECC 2018)]:[IECC 2015]],0)),0)</f>
        <v>0</v>
      </c>
      <c r="G431" s="328">
        <f>IF(AND('Project Information'!$C$15="Space By Space",'Interior Space'!$B431&gt;0),VLOOKUP('Interior Space'!$D431,Code!$B$34:$E$130,4,TRUE),IF(AND('Project Information'!$C$15="Whole Building",'Project Information'!$L$11=0),'Project Information'!$O$11,IF(AND('Project Information'!$C$15="Whole Building",'Project Information'!$L$11&lt;&gt;'Project Information'!$O$11),'Project Information'!$L$11,0)))</f>
        <v>0</v>
      </c>
      <c r="H431" s="248"/>
      <c r="I431" s="218">
        <f>IFERROR(VLOOKUP(H431,'LED Products List'!$B$8:$G$57,2,FALSE),0)</f>
        <v>0</v>
      </c>
      <c r="J431" s="218">
        <f>IFERROR(VLOOKUP(H431,'LED Products List'!$B$8:$G$57,3,FALSE),0)</f>
        <v>0</v>
      </c>
      <c r="K431" s="218">
        <f>IFERROR(VLOOKUP(H431,'LED Products List'!$B$8:$G$57,4,FALSE),0)</f>
        <v>0</v>
      </c>
      <c r="L431" s="248"/>
      <c r="M431" s="249"/>
      <c r="N431" s="250">
        <f t="shared" si="56"/>
        <v>0</v>
      </c>
      <c r="O431" s="251">
        <f t="shared" si="57"/>
        <v>0</v>
      </c>
      <c r="P431" s="179">
        <f t="shared" si="58"/>
        <v>0</v>
      </c>
      <c r="Q431" s="179">
        <f t="shared" si="59"/>
        <v>0</v>
      </c>
      <c r="R431" s="179">
        <f t="shared" si="60"/>
        <v>0</v>
      </c>
      <c r="S431" s="331"/>
      <c r="T431" s="480">
        <f t="shared" si="61"/>
        <v>0</v>
      </c>
      <c r="U431" s="448">
        <f t="shared" si="54"/>
        <v>0</v>
      </c>
      <c r="V431" s="449">
        <f>IF($D$8="Space By Space",$F431*$E431,IF($D431="Atrium &gt;40 ft in height",($F431*$E431)+0.04,IF($B431&lt;&gt;0,$E$8*'Project Information'!$L$9,0)))</f>
        <v>0</v>
      </c>
      <c r="W431" s="453">
        <f t="shared" si="62"/>
        <v>0</v>
      </c>
      <c r="X431" s="453">
        <f>IF(OR(C431="Refrig",AND($R$1="RWH",C431="Refrig"),AND($R$1="RWH",C431="Yes")),$W431*(1+#REF!),IF($C431="Yes",$W431*(1+$P$5),W431))</f>
        <v>0</v>
      </c>
      <c r="Y431" s="452">
        <f>IF(OR(C431="Refrig",AND($R$1="RWH",C431="Refrig"),AND($R$1="RWH",C431="Yes")),$V431*(1+#REF!),IF($C431="Yes",$V431*(1+$P$6),V431*(1+0)))</f>
        <v>0</v>
      </c>
      <c r="Z431" s="452">
        <f>IF(OR(C431="Refrig",AND($R$1="RWH",C431="Refrig"),AND($R$1="RWH",C431="Yes")),$W431*#REF!,IF(C431="Yes",$W431*$P$7,W431*0))</f>
        <v>0</v>
      </c>
    </row>
    <row r="432" spans="1:26" ht="63" customHeight="1" thickBot="1">
      <c r="A432" s="242">
        <v>423</v>
      </c>
      <c r="B432" s="243"/>
      <c r="C432" s="247"/>
      <c r="D432" s="279"/>
      <c r="E432" s="250">
        <f t="shared" si="55"/>
        <v>0</v>
      </c>
      <c r="F432" s="278">
        <f t="array" ref="F432">IFERROR(INDEX(CodeLPD,MATCH($D$8&amp;$D432,CodeMethod&amp;SpaceType,0), MATCH('Project Information'!$F$15,Table1[[#Headers],[2020 ECCCNYS (der. IECC 2018)]:[IECC 2015]],0)),0)</f>
        <v>0</v>
      </c>
      <c r="G432" s="328">
        <f>IF(AND('Project Information'!$C$15="Space By Space",'Interior Space'!$B432&gt;0),VLOOKUP('Interior Space'!$D432,Code!$B$34:$E$130,4,TRUE),IF(AND('Project Information'!$C$15="Whole Building",'Project Information'!$L$11=0),'Project Information'!$O$11,IF(AND('Project Information'!$C$15="Whole Building",'Project Information'!$L$11&lt;&gt;'Project Information'!$O$11),'Project Information'!$L$11,0)))</f>
        <v>0</v>
      </c>
      <c r="H432" s="248"/>
      <c r="I432" s="218">
        <f>IFERROR(VLOOKUP(H432,'LED Products List'!$B$8:$G$57,2,FALSE),0)</f>
        <v>0</v>
      </c>
      <c r="J432" s="218">
        <f>IFERROR(VLOOKUP(H432,'LED Products List'!$B$8:$G$57,3,FALSE),0)</f>
        <v>0</v>
      </c>
      <c r="K432" s="218">
        <f>IFERROR(VLOOKUP(H432,'LED Products List'!$B$8:$G$57,4,FALSE),0)</f>
        <v>0</v>
      </c>
      <c r="L432" s="248"/>
      <c r="M432" s="249"/>
      <c r="N432" s="250">
        <f t="shared" si="56"/>
        <v>0</v>
      </c>
      <c r="O432" s="251">
        <f t="shared" si="57"/>
        <v>0</v>
      </c>
      <c r="P432" s="179">
        <f t="shared" si="58"/>
        <v>0</v>
      </c>
      <c r="Q432" s="179">
        <f t="shared" si="59"/>
        <v>0</v>
      </c>
      <c r="R432" s="179">
        <f t="shared" si="60"/>
        <v>0</v>
      </c>
      <c r="S432" s="331"/>
      <c r="T432" s="480">
        <f t="shared" si="61"/>
        <v>0</v>
      </c>
      <c r="U432" s="448">
        <f t="shared" si="54"/>
        <v>0</v>
      </c>
      <c r="V432" s="449">
        <f>IF($D$8="Space By Space",$F432*$E432,IF($D432="Atrium &gt;40 ft in height",($F432*$E432)+0.04,IF($B432&lt;&gt;0,$E$8*'Project Information'!$L$9,0)))</f>
        <v>0</v>
      </c>
      <c r="W432" s="453">
        <f t="shared" si="62"/>
        <v>0</v>
      </c>
      <c r="X432" s="453">
        <f>IF(OR(C432="Refrig",AND($R$1="RWH",C432="Refrig"),AND($R$1="RWH",C432="Yes")),$W432*(1+#REF!),IF($C432="Yes",$W432*(1+$P$5),W432))</f>
        <v>0</v>
      </c>
      <c r="Y432" s="452">
        <f>IF(OR(C432="Refrig",AND($R$1="RWH",C432="Refrig"),AND($R$1="RWH",C432="Yes")),$V432*(1+#REF!),IF($C432="Yes",$V432*(1+$P$6),V432*(1+0)))</f>
        <v>0</v>
      </c>
      <c r="Z432" s="452">
        <f>IF(OR(C432="Refrig",AND($R$1="RWH",C432="Refrig"),AND($R$1="RWH",C432="Yes")),$W432*#REF!,IF(C432="Yes",$W432*$P$7,W432*0))</f>
        <v>0</v>
      </c>
    </row>
    <row r="433" spans="1:26" ht="63" customHeight="1" thickBot="1">
      <c r="A433" s="242">
        <v>424</v>
      </c>
      <c r="B433" s="243"/>
      <c r="C433" s="247"/>
      <c r="D433" s="279"/>
      <c r="E433" s="250">
        <f t="shared" si="55"/>
        <v>0</v>
      </c>
      <c r="F433" s="278">
        <f t="array" ref="F433">IFERROR(INDEX(CodeLPD,MATCH($D$8&amp;$D433,CodeMethod&amp;SpaceType,0), MATCH('Project Information'!$F$15,Table1[[#Headers],[2020 ECCCNYS (der. IECC 2018)]:[IECC 2015]],0)),0)</f>
        <v>0</v>
      </c>
      <c r="G433" s="328">
        <f>IF(AND('Project Information'!$C$15="Space By Space",'Interior Space'!$B433&gt;0),VLOOKUP('Interior Space'!$D433,Code!$B$34:$E$130,4,TRUE),IF(AND('Project Information'!$C$15="Whole Building",'Project Information'!$L$11=0),'Project Information'!$O$11,IF(AND('Project Information'!$C$15="Whole Building",'Project Information'!$L$11&lt;&gt;'Project Information'!$O$11),'Project Information'!$L$11,0)))</f>
        <v>0</v>
      </c>
      <c r="H433" s="248"/>
      <c r="I433" s="218">
        <f>IFERROR(VLOOKUP(H433,'LED Products List'!$B$8:$G$57,2,FALSE),0)</f>
        <v>0</v>
      </c>
      <c r="J433" s="218">
        <f>IFERROR(VLOOKUP(H433,'LED Products List'!$B$8:$G$57,3,FALSE),0)</f>
        <v>0</v>
      </c>
      <c r="K433" s="218">
        <f>IFERROR(VLOOKUP(H433,'LED Products List'!$B$8:$G$57,4,FALSE),0)</f>
        <v>0</v>
      </c>
      <c r="L433" s="248"/>
      <c r="M433" s="249"/>
      <c r="N433" s="250">
        <f t="shared" si="56"/>
        <v>0</v>
      </c>
      <c r="O433" s="251">
        <f t="shared" si="57"/>
        <v>0</v>
      </c>
      <c r="P433" s="179">
        <f t="shared" si="58"/>
        <v>0</v>
      </c>
      <c r="Q433" s="179">
        <f t="shared" si="59"/>
        <v>0</v>
      </c>
      <c r="R433" s="179">
        <f t="shared" si="60"/>
        <v>0</v>
      </c>
      <c r="S433" s="331"/>
      <c r="T433" s="480">
        <f t="shared" si="61"/>
        <v>0</v>
      </c>
      <c r="U433" s="448">
        <f t="shared" si="54"/>
        <v>0</v>
      </c>
      <c r="V433" s="449">
        <f>IF($D$8="Space By Space",$F433*$E433,IF($D433="Atrium &gt;40 ft in height",($F433*$E433)+0.04,IF($B433&lt;&gt;0,$E$8*'Project Information'!$L$9,0)))</f>
        <v>0</v>
      </c>
      <c r="W433" s="453">
        <f t="shared" si="62"/>
        <v>0</v>
      </c>
      <c r="X433" s="453">
        <f>IF(OR(C433="Refrig",AND($R$1="RWH",C433="Refrig"),AND($R$1="RWH",C433="Yes")),$W433*(1+#REF!),IF($C433="Yes",$W433*(1+$P$5),W433))</f>
        <v>0</v>
      </c>
      <c r="Y433" s="452">
        <f>IF(OR(C433="Refrig",AND($R$1="RWH",C433="Refrig"),AND($R$1="RWH",C433="Yes")),$V433*(1+#REF!),IF($C433="Yes",$V433*(1+$P$6),V433*(1+0)))</f>
        <v>0</v>
      </c>
      <c r="Z433" s="452">
        <f>IF(OR(C433="Refrig",AND($R$1="RWH",C433="Refrig"),AND($R$1="RWH",C433="Yes")),$W433*#REF!,IF(C433="Yes",$W433*$P$7,W433*0))</f>
        <v>0</v>
      </c>
    </row>
    <row r="434" spans="1:26" ht="63" customHeight="1" thickBot="1">
      <c r="A434" s="242">
        <v>425</v>
      </c>
      <c r="B434" s="243"/>
      <c r="C434" s="247"/>
      <c r="D434" s="279"/>
      <c r="E434" s="250">
        <f t="shared" si="55"/>
        <v>0</v>
      </c>
      <c r="F434" s="278">
        <f t="array" ref="F434">IFERROR(INDEX(CodeLPD,MATCH($D$8&amp;$D434,CodeMethod&amp;SpaceType,0), MATCH('Project Information'!$F$15,Table1[[#Headers],[2020 ECCCNYS (der. IECC 2018)]:[IECC 2015]],0)),0)</f>
        <v>0</v>
      </c>
      <c r="G434" s="328">
        <f>IF(AND('Project Information'!$C$15="Space By Space",'Interior Space'!$B434&gt;0),VLOOKUP('Interior Space'!$D434,Code!$B$34:$E$130,4,TRUE),IF(AND('Project Information'!$C$15="Whole Building",'Project Information'!$L$11=0),'Project Information'!$O$11,IF(AND('Project Information'!$C$15="Whole Building",'Project Information'!$L$11&lt;&gt;'Project Information'!$O$11),'Project Information'!$L$11,0)))</f>
        <v>0</v>
      </c>
      <c r="H434" s="248"/>
      <c r="I434" s="218">
        <f>IFERROR(VLOOKUP(H434,'LED Products List'!$B$8:$G$57,2,FALSE),0)</f>
        <v>0</v>
      </c>
      <c r="J434" s="218">
        <f>IFERROR(VLOOKUP(H434,'LED Products List'!$B$8:$G$57,3,FALSE),0)</f>
        <v>0</v>
      </c>
      <c r="K434" s="218">
        <f>IFERROR(VLOOKUP(H434,'LED Products List'!$B$8:$G$57,4,FALSE),0)</f>
        <v>0</v>
      </c>
      <c r="L434" s="248"/>
      <c r="M434" s="249"/>
      <c r="N434" s="250">
        <f t="shared" si="56"/>
        <v>0</v>
      </c>
      <c r="O434" s="251">
        <f t="shared" si="57"/>
        <v>0</v>
      </c>
      <c r="P434" s="179">
        <f t="shared" si="58"/>
        <v>0</v>
      </c>
      <c r="Q434" s="179">
        <f t="shared" si="59"/>
        <v>0</v>
      </c>
      <c r="R434" s="179">
        <f t="shared" si="60"/>
        <v>0</v>
      </c>
      <c r="S434" s="331"/>
      <c r="T434" s="480">
        <f t="shared" si="61"/>
        <v>0</v>
      </c>
      <c r="U434" s="448">
        <f t="shared" si="54"/>
        <v>0</v>
      </c>
      <c r="V434" s="449">
        <f>IF($D$8="Space By Space",$F434*$E434,IF($D434="Atrium &gt;40 ft in height",($F434*$E434)+0.04,IF($B434&lt;&gt;0,$E$8*'Project Information'!$L$9,0)))</f>
        <v>0</v>
      </c>
      <c r="W434" s="453">
        <f t="shared" si="62"/>
        <v>0</v>
      </c>
      <c r="X434" s="453">
        <f>IF(OR(C434="Refrig",AND($R$1="RWH",C434="Refrig"),AND($R$1="RWH",C434="Yes")),$W434*(1+#REF!),IF($C434="Yes",$W434*(1+$P$5),W434))</f>
        <v>0</v>
      </c>
      <c r="Y434" s="452">
        <f>IF(OR(C434="Refrig",AND($R$1="RWH",C434="Refrig"),AND($R$1="RWH",C434="Yes")),$V434*(1+#REF!),IF($C434="Yes",$V434*(1+$P$6),V434*(1+0)))</f>
        <v>0</v>
      </c>
      <c r="Z434" s="452">
        <f>IF(OR(C434="Refrig",AND($R$1="RWH",C434="Refrig"),AND($R$1="RWH",C434="Yes")),$W434*#REF!,IF(C434="Yes",$W434*$P$7,W434*0))</f>
        <v>0</v>
      </c>
    </row>
    <row r="435" spans="1:26" ht="63" customHeight="1" thickBot="1">
      <c r="A435" s="242">
        <v>426</v>
      </c>
      <c r="B435" s="243"/>
      <c r="C435" s="247"/>
      <c r="D435" s="279"/>
      <c r="E435" s="250">
        <f t="shared" si="55"/>
        <v>0</v>
      </c>
      <c r="F435" s="278">
        <f t="array" ref="F435">IFERROR(INDEX(CodeLPD,MATCH($D$8&amp;$D435,CodeMethod&amp;SpaceType,0), MATCH('Project Information'!$F$15,Table1[[#Headers],[2020 ECCCNYS (der. IECC 2018)]:[IECC 2015]],0)),0)</f>
        <v>0</v>
      </c>
      <c r="G435" s="328">
        <f>IF(AND('Project Information'!$C$15="Space By Space",'Interior Space'!$B435&gt;0),VLOOKUP('Interior Space'!$D435,Code!$B$34:$E$130,4,TRUE),IF(AND('Project Information'!$C$15="Whole Building",'Project Information'!$L$11=0),'Project Information'!$O$11,IF(AND('Project Information'!$C$15="Whole Building",'Project Information'!$L$11&lt;&gt;'Project Information'!$O$11),'Project Information'!$L$11,0)))</f>
        <v>0</v>
      </c>
      <c r="H435" s="248"/>
      <c r="I435" s="218">
        <f>IFERROR(VLOOKUP(H435,'LED Products List'!$B$8:$G$57,2,FALSE),0)</f>
        <v>0</v>
      </c>
      <c r="J435" s="218">
        <f>IFERROR(VLOOKUP(H435,'LED Products List'!$B$8:$G$57,3,FALSE),0)</f>
        <v>0</v>
      </c>
      <c r="K435" s="218">
        <f>IFERROR(VLOOKUP(H435,'LED Products List'!$B$8:$G$57,4,FALSE),0)</f>
        <v>0</v>
      </c>
      <c r="L435" s="248"/>
      <c r="M435" s="249"/>
      <c r="N435" s="250">
        <f t="shared" si="56"/>
        <v>0</v>
      </c>
      <c r="O435" s="251">
        <f t="shared" si="57"/>
        <v>0</v>
      </c>
      <c r="P435" s="179">
        <f t="shared" si="58"/>
        <v>0</v>
      </c>
      <c r="Q435" s="179">
        <f t="shared" si="59"/>
        <v>0</v>
      </c>
      <c r="R435" s="179">
        <f t="shared" si="60"/>
        <v>0</v>
      </c>
      <c r="S435" s="331"/>
      <c r="T435" s="480">
        <f t="shared" si="61"/>
        <v>0</v>
      </c>
      <c r="U435" s="448">
        <f t="shared" si="54"/>
        <v>0</v>
      </c>
      <c r="V435" s="449">
        <f>IF($D$8="Space By Space",$F435*$E435,IF($D435="Atrium &gt;40 ft in height",($F435*$E435)+0.04,IF($B435&lt;&gt;0,$E$8*'Project Information'!$L$9,0)))</f>
        <v>0</v>
      </c>
      <c r="W435" s="453">
        <f t="shared" si="62"/>
        <v>0</v>
      </c>
      <c r="X435" s="453">
        <f>IF(OR(C435="Refrig",AND($R$1="RWH",C435="Refrig"),AND($R$1="RWH",C435="Yes")),$W435*(1+#REF!),IF($C435="Yes",$W435*(1+$P$5),W435))</f>
        <v>0</v>
      </c>
      <c r="Y435" s="452">
        <f>IF(OR(C435="Refrig",AND($R$1="RWH",C435="Refrig"),AND($R$1="RWH",C435="Yes")),$V435*(1+#REF!),IF($C435="Yes",$V435*(1+$P$6),V435*(1+0)))</f>
        <v>0</v>
      </c>
      <c r="Z435" s="452">
        <f>IF(OR(C435="Refrig",AND($R$1="RWH",C435="Refrig"),AND($R$1="RWH",C435="Yes")),$W435*#REF!,IF(C435="Yes",$W435*$P$7,W435*0))</f>
        <v>0</v>
      </c>
    </row>
    <row r="436" spans="1:26" ht="63" customHeight="1" thickBot="1">
      <c r="A436" s="242">
        <v>427</v>
      </c>
      <c r="B436" s="243"/>
      <c r="C436" s="247"/>
      <c r="D436" s="279"/>
      <c r="E436" s="250">
        <f t="shared" si="55"/>
        <v>0</v>
      </c>
      <c r="F436" s="278">
        <f t="array" ref="F436">IFERROR(INDEX(CodeLPD,MATCH($D$8&amp;$D436,CodeMethod&amp;SpaceType,0), MATCH('Project Information'!$F$15,Table1[[#Headers],[2020 ECCCNYS (der. IECC 2018)]:[IECC 2015]],0)),0)</f>
        <v>0</v>
      </c>
      <c r="G436" s="328">
        <f>IF(AND('Project Information'!$C$15="Space By Space",'Interior Space'!$B436&gt;0),VLOOKUP('Interior Space'!$D436,Code!$B$34:$E$130,4,TRUE),IF(AND('Project Information'!$C$15="Whole Building",'Project Information'!$L$11=0),'Project Information'!$O$11,IF(AND('Project Information'!$C$15="Whole Building",'Project Information'!$L$11&lt;&gt;'Project Information'!$O$11),'Project Information'!$L$11,0)))</f>
        <v>0</v>
      </c>
      <c r="H436" s="248"/>
      <c r="I436" s="218">
        <f>IFERROR(VLOOKUP(H436,'LED Products List'!$B$8:$G$57,2,FALSE),0)</f>
        <v>0</v>
      </c>
      <c r="J436" s="218">
        <f>IFERROR(VLOOKUP(H436,'LED Products List'!$B$8:$G$57,3,FALSE),0)</f>
        <v>0</v>
      </c>
      <c r="K436" s="218">
        <f>IFERROR(VLOOKUP(H436,'LED Products List'!$B$8:$G$57,4,FALSE),0)</f>
        <v>0</v>
      </c>
      <c r="L436" s="248"/>
      <c r="M436" s="249"/>
      <c r="N436" s="250">
        <f t="shared" si="56"/>
        <v>0</v>
      </c>
      <c r="O436" s="251">
        <f t="shared" si="57"/>
        <v>0</v>
      </c>
      <c r="P436" s="179">
        <f t="shared" si="58"/>
        <v>0</v>
      </c>
      <c r="Q436" s="179">
        <f t="shared" si="59"/>
        <v>0</v>
      </c>
      <c r="R436" s="179">
        <f t="shared" si="60"/>
        <v>0</v>
      </c>
      <c r="S436" s="331"/>
      <c r="T436" s="480">
        <f t="shared" si="61"/>
        <v>0</v>
      </c>
      <c r="U436" s="448">
        <f t="shared" si="54"/>
        <v>0</v>
      </c>
      <c r="V436" s="449">
        <f>IF($D$8="Space By Space",$F436*$E436,IF($D436="Atrium &gt;40 ft in height",($F436*$E436)+0.04,IF($B436&lt;&gt;0,$E$8*'Project Information'!$L$9,0)))</f>
        <v>0</v>
      </c>
      <c r="W436" s="453">
        <f t="shared" si="62"/>
        <v>0</v>
      </c>
      <c r="X436" s="453">
        <f>IF(OR(C436="Refrig",AND($R$1="RWH",C436="Refrig"),AND($R$1="RWH",C436="Yes")),$W436*(1+#REF!),IF($C436="Yes",$W436*(1+$P$5),W436))</f>
        <v>0</v>
      </c>
      <c r="Y436" s="452">
        <f>IF(OR(C436="Refrig",AND($R$1="RWH",C436="Refrig"),AND($R$1="RWH",C436="Yes")),$V436*(1+#REF!),IF($C436="Yes",$V436*(1+$P$6),V436*(1+0)))</f>
        <v>0</v>
      </c>
      <c r="Z436" s="452">
        <f>IF(OR(C436="Refrig",AND($R$1="RWH",C436="Refrig"),AND($R$1="RWH",C436="Yes")),$W436*#REF!,IF(C436="Yes",$W436*$P$7,W436*0))</f>
        <v>0</v>
      </c>
    </row>
    <row r="437" spans="1:26" ht="63" customHeight="1" thickBot="1">
      <c r="A437" s="242">
        <v>428</v>
      </c>
      <c r="B437" s="243"/>
      <c r="C437" s="247"/>
      <c r="D437" s="279"/>
      <c r="E437" s="250">
        <f t="shared" si="55"/>
        <v>0</v>
      </c>
      <c r="F437" s="278">
        <f t="array" ref="F437">IFERROR(INDEX(CodeLPD,MATCH($D$8&amp;$D437,CodeMethod&amp;SpaceType,0), MATCH('Project Information'!$F$15,Table1[[#Headers],[2020 ECCCNYS (der. IECC 2018)]:[IECC 2015]],0)),0)</f>
        <v>0</v>
      </c>
      <c r="G437" s="328">
        <f>IF(AND('Project Information'!$C$15="Space By Space",'Interior Space'!$B437&gt;0),VLOOKUP('Interior Space'!$D437,Code!$B$34:$E$130,4,TRUE),IF(AND('Project Information'!$C$15="Whole Building",'Project Information'!$L$11=0),'Project Information'!$O$11,IF(AND('Project Information'!$C$15="Whole Building",'Project Information'!$L$11&lt;&gt;'Project Information'!$O$11),'Project Information'!$L$11,0)))</f>
        <v>0</v>
      </c>
      <c r="H437" s="248"/>
      <c r="I437" s="218">
        <f>IFERROR(VLOOKUP(H437,'LED Products List'!$B$8:$G$57,2,FALSE),0)</f>
        <v>0</v>
      </c>
      <c r="J437" s="218">
        <f>IFERROR(VLOOKUP(H437,'LED Products List'!$B$8:$G$57,3,FALSE),0)</f>
        <v>0</v>
      </c>
      <c r="K437" s="218">
        <f>IFERROR(VLOOKUP(H437,'LED Products List'!$B$8:$G$57,4,FALSE),0)</f>
        <v>0</v>
      </c>
      <c r="L437" s="248"/>
      <c r="M437" s="249"/>
      <c r="N437" s="250">
        <f t="shared" si="56"/>
        <v>0</v>
      </c>
      <c r="O437" s="251">
        <f t="shared" si="57"/>
        <v>0</v>
      </c>
      <c r="P437" s="179">
        <f t="shared" si="58"/>
        <v>0</v>
      </c>
      <c r="Q437" s="179">
        <f t="shared" si="59"/>
        <v>0</v>
      </c>
      <c r="R437" s="179">
        <f t="shared" si="60"/>
        <v>0</v>
      </c>
      <c r="S437" s="331"/>
      <c r="T437" s="480">
        <f t="shared" si="61"/>
        <v>0</v>
      </c>
      <c r="U437" s="448">
        <f t="shared" si="54"/>
        <v>0</v>
      </c>
      <c r="V437" s="449">
        <f>IF($D$8="Space By Space",$F437*$E437,IF($D437="Atrium &gt;40 ft in height",($F437*$E437)+0.04,IF($B437&lt;&gt;0,$E$8*'Project Information'!$L$9,0)))</f>
        <v>0</v>
      </c>
      <c r="W437" s="453">
        <f t="shared" si="62"/>
        <v>0</v>
      </c>
      <c r="X437" s="453">
        <f>IF(OR(C437="Refrig",AND($R$1="RWH",C437="Refrig"),AND($R$1="RWH",C437="Yes")),$W437*(1+#REF!),IF($C437="Yes",$W437*(1+$P$5),W437))</f>
        <v>0</v>
      </c>
      <c r="Y437" s="452">
        <f>IF(OR(C437="Refrig",AND($R$1="RWH",C437="Refrig"),AND($R$1="RWH",C437="Yes")),$V437*(1+#REF!),IF($C437="Yes",$V437*(1+$P$6),V437*(1+0)))</f>
        <v>0</v>
      </c>
      <c r="Z437" s="452">
        <f>IF(OR(C437="Refrig",AND($R$1="RWH",C437="Refrig"),AND($R$1="RWH",C437="Yes")),$W437*#REF!,IF(C437="Yes",$W437*$P$7,W437*0))</f>
        <v>0</v>
      </c>
    </row>
    <row r="438" spans="1:26" ht="63" customHeight="1" thickBot="1">
      <c r="A438" s="242">
        <v>429</v>
      </c>
      <c r="B438" s="243"/>
      <c r="C438" s="247"/>
      <c r="D438" s="279"/>
      <c r="E438" s="250">
        <f t="shared" si="55"/>
        <v>0</v>
      </c>
      <c r="F438" s="278">
        <f t="array" ref="F438">IFERROR(INDEX(CodeLPD,MATCH($D$8&amp;$D438,CodeMethod&amp;SpaceType,0), MATCH('Project Information'!$F$15,Table1[[#Headers],[2020 ECCCNYS (der. IECC 2018)]:[IECC 2015]],0)),0)</f>
        <v>0</v>
      </c>
      <c r="G438" s="328">
        <f>IF(AND('Project Information'!$C$15="Space By Space",'Interior Space'!$B438&gt;0),VLOOKUP('Interior Space'!$D438,Code!$B$34:$E$130,4,TRUE),IF(AND('Project Information'!$C$15="Whole Building",'Project Information'!$L$11=0),'Project Information'!$O$11,IF(AND('Project Information'!$C$15="Whole Building",'Project Information'!$L$11&lt;&gt;'Project Information'!$O$11),'Project Information'!$L$11,0)))</f>
        <v>0</v>
      </c>
      <c r="H438" s="248"/>
      <c r="I438" s="218">
        <f>IFERROR(VLOOKUP(H438,'LED Products List'!$B$8:$G$57,2,FALSE),0)</f>
        <v>0</v>
      </c>
      <c r="J438" s="218">
        <f>IFERROR(VLOOKUP(H438,'LED Products List'!$B$8:$G$57,3,FALSE),0)</f>
        <v>0</v>
      </c>
      <c r="K438" s="218">
        <f>IFERROR(VLOOKUP(H438,'LED Products List'!$B$8:$G$57,4,FALSE),0)</f>
        <v>0</v>
      </c>
      <c r="L438" s="248"/>
      <c r="M438" s="249"/>
      <c r="N438" s="250">
        <f t="shared" si="56"/>
        <v>0</v>
      </c>
      <c r="O438" s="251">
        <f t="shared" si="57"/>
        <v>0</v>
      </c>
      <c r="P438" s="179">
        <f t="shared" si="58"/>
        <v>0</v>
      </c>
      <c r="Q438" s="179">
        <f t="shared" si="59"/>
        <v>0</v>
      </c>
      <c r="R438" s="179">
        <f t="shared" si="60"/>
        <v>0</v>
      </c>
      <c r="S438" s="331"/>
      <c r="T438" s="480">
        <f t="shared" si="61"/>
        <v>0</v>
      </c>
      <c r="U438" s="448">
        <f t="shared" si="54"/>
        <v>0</v>
      </c>
      <c r="V438" s="449">
        <f>IF($D$8="Space By Space",$F438*$E438,IF($D438="Atrium &gt;40 ft in height",($F438*$E438)+0.04,IF($B438&lt;&gt;0,$E$8*'Project Information'!$L$9,0)))</f>
        <v>0</v>
      </c>
      <c r="W438" s="453">
        <f t="shared" si="62"/>
        <v>0</v>
      </c>
      <c r="X438" s="453">
        <f>IF(OR(C438="Refrig",AND($R$1="RWH",C438="Refrig"),AND($R$1="RWH",C438="Yes")),$W438*(1+#REF!),IF($C438="Yes",$W438*(1+$P$5),W438))</f>
        <v>0</v>
      </c>
      <c r="Y438" s="452">
        <f>IF(OR(C438="Refrig",AND($R$1="RWH",C438="Refrig"),AND($R$1="RWH",C438="Yes")),$V438*(1+#REF!),IF($C438="Yes",$V438*(1+$P$6),V438*(1+0)))</f>
        <v>0</v>
      </c>
      <c r="Z438" s="452">
        <f>IF(OR(C438="Refrig",AND($R$1="RWH",C438="Refrig"),AND($R$1="RWH",C438="Yes")),$W438*#REF!,IF(C438="Yes",$W438*$P$7,W438*0))</f>
        <v>0</v>
      </c>
    </row>
    <row r="439" spans="1:26" ht="63" customHeight="1" thickBot="1">
      <c r="A439" s="242">
        <v>430</v>
      </c>
      <c r="B439" s="243"/>
      <c r="C439" s="247"/>
      <c r="D439" s="279"/>
      <c r="E439" s="250">
        <f t="shared" si="55"/>
        <v>0</v>
      </c>
      <c r="F439" s="278">
        <f t="array" ref="F439">IFERROR(INDEX(CodeLPD,MATCH($D$8&amp;$D439,CodeMethod&amp;SpaceType,0), MATCH('Project Information'!$F$15,Table1[[#Headers],[2020 ECCCNYS (der. IECC 2018)]:[IECC 2015]],0)),0)</f>
        <v>0</v>
      </c>
      <c r="G439" s="328">
        <f>IF(AND('Project Information'!$C$15="Space By Space",'Interior Space'!$B439&gt;0),VLOOKUP('Interior Space'!$D439,Code!$B$34:$E$130,4,TRUE),IF(AND('Project Information'!$C$15="Whole Building",'Project Information'!$L$11=0),'Project Information'!$O$11,IF(AND('Project Information'!$C$15="Whole Building",'Project Information'!$L$11&lt;&gt;'Project Information'!$O$11),'Project Information'!$L$11,0)))</f>
        <v>0</v>
      </c>
      <c r="H439" s="248"/>
      <c r="I439" s="218">
        <f>IFERROR(VLOOKUP(H439,'LED Products List'!$B$8:$G$57,2,FALSE),0)</f>
        <v>0</v>
      </c>
      <c r="J439" s="218">
        <f>IFERROR(VLOOKUP(H439,'LED Products List'!$B$8:$G$57,3,FALSE),0)</f>
        <v>0</v>
      </c>
      <c r="K439" s="218">
        <f>IFERROR(VLOOKUP(H439,'LED Products List'!$B$8:$G$57,4,FALSE),0)</f>
        <v>0</v>
      </c>
      <c r="L439" s="248"/>
      <c r="M439" s="249"/>
      <c r="N439" s="250">
        <f t="shared" si="56"/>
        <v>0</v>
      </c>
      <c r="O439" s="251">
        <f t="shared" si="57"/>
        <v>0</v>
      </c>
      <c r="P439" s="179">
        <f t="shared" si="58"/>
        <v>0</v>
      </c>
      <c r="Q439" s="179">
        <f t="shared" si="59"/>
        <v>0</v>
      </c>
      <c r="R439" s="179">
        <f t="shared" si="60"/>
        <v>0</v>
      </c>
      <c r="S439" s="331"/>
      <c r="T439" s="480">
        <f t="shared" si="61"/>
        <v>0</v>
      </c>
      <c r="U439" s="448">
        <f t="shared" si="54"/>
        <v>0</v>
      </c>
      <c r="V439" s="449">
        <f>IF($D$8="Space By Space",$F439*$E439,IF($D439="Atrium &gt;40 ft in height",($F439*$E439)+0.04,IF($B439&lt;&gt;0,$E$8*'Project Information'!$L$9,0)))</f>
        <v>0</v>
      </c>
      <c r="W439" s="453">
        <f t="shared" si="62"/>
        <v>0</v>
      </c>
      <c r="X439" s="453">
        <f>IF(OR(C439="Refrig",AND($R$1="RWH",C439="Refrig"),AND($R$1="RWH",C439="Yes")),$W439*(1+#REF!),IF($C439="Yes",$W439*(1+$P$5),W439))</f>
        <v>0</v>
      </c>
      <c r="Y439" s="452">
        <f>IF(OR(C439="Refrig",AND($R$1="RWH",C439="Refrig"),AND($R$1="RWH",C439="Yes")),$V439*(1+#REF!),IF($C439="Yes",$V439*(1+$P$6),V439*(1+0)))</f>
        <v>0</v>
      </c>
      <c r="Z439" s="452">
        <f>IF(OR(C439="Refrig",AND($R$1="RWH",C439="Refrig"),AND($R$1="RWH",C439="Yes")),$W439*#REF!,IF(C439="Yes",$W439*$P$7,W439*0))</f>
        <v>0</v>
      </c>
    </row>
    <row r="440" spans="1:26" ht="63" customHeight="1" thickBot="1">
      <c r="A440" s="242">
        <v>431</v>
      </c>
      <c r="B440" s="243"/>
      <c r="C440" s="247"/>
      <c r="D440" s="279"/>
      <c r="E440" s="250">
        <f t="shared" si="55"/>
        <v>0</v>
      </c>
      <c r="F440" s="278">
        <f t="array" ref="F440">IFERROR(INDEX(CodeLPD,MATCH($D$8&amp;$D440,CodeMethod&amp;SpaceType,0), MATCH('Project Information'!$F$15,Table1[[#Headers],[2020 ECCCNYS (der. IECC 2018)]:[IECC 2015]],0)),0)</f>
        <v>0</v>
      </c>
      <c r="G440" s="328">
        <f>IF(AND('Project Information'!$C$15="Space By Space",'Interior Space'!$B440&gt;0),VLOOKUP('Interior Space'!$D440,Code!$B$34:$E$130,4,TRUE),IF(AND('Project Information'!$C$15="Whole Building",'Project Information'!$L$11=0),'Project Information'!$O$11,IF(AND('Project Information'!$C$15="Whole Building",'Project Information'!$L$11&lt;&gt;'Project Information'!$O$11),'Project Information'!$L$11,0)))</f>
        <v>0</v>
      </c>
      <c r="H440" s="248"/>
      <c r="I440" s="218">
        <f>IFERROR(VLOOKUP(H440,'LED Products List'!$B$8:$G$57,2,FALSE),0)</f>
        <v>0</v>
      </c>
      <c r="J440" s="218">
        <f>IFERROR(VLOOKUP(H440,'LED Products List'!$B$8:$G$57,3,FALSE),0)</f>
        <v>0</v>
      </c>
      <c r="K440" s="218">
        <f>IFERROR(VLOOKUP(H440,'LED Products List'!$B$8:$G$57,4,FALSE),0)</f>
        <v>0</v>
      </c>
      <c r="L440" s="248"/>
      <c r="M440" s="249"/>
      <c r="N440" s="250">
        <f t="shared" si="56"/>
        <v>0</v>
      </c>
      <c r="O440" s="251">
        <f t="shared" si="57"/>
        <v>0</v>
      </c>
      <c r="P440" s="179">
        <f t="shared" si="58"/>
        <v>0</v>
      </c>
      <c r="Q440" s="179">
        <f t="shared" si="59"/>
        <v>0</v>
      </c>
      <c r="R440" s="179">
        <f t="shared" si="60"/>
        <v>0</v>
      </c>
      <c r="S440" s="331"/>
      <c r="T440" s="480">
        <f t="shared" si="61"/>
        <v>0</v>
      </c>
      <c r="U440" s="448">
        <f t="shared" si="54"/>
        <v>0</v>
      </c>
      <c r="V440" s="449">
        <f>IF($D$8="Space By Space",$F440*$E440,IF($D440="Atrium &gt;40 ft in height",($F440*$E440)+0.04,IF($B440&lt;&gt;0,$E$8*'Project Information'!$L$9,0)))</f>
        <v>0</v>
      </c>
      <c r="W440" s="453">
        <f t="shared" si="62"/>
        <v>0</v>
      </c>
      <c r="X440" s="453">
        <f>IF(OR(C440="Refrig",AND($R$1="RWH",C440="Refrig"),AND($R$1="RWH",C440="Yes")),$W440*(1+#REF!),IF($C440="Yes",$W440*(1+$P$5),W440))</f>
        <v>0</v>
      </c>
      <c r="Y440" s="452">
        <f>IF(OR(C440="Refrig",AND($R$1="RWH",C440="Refrig"),AND($R$1="RWH",C440="Yes")),$V440*(1+#REF!),IF($C440="Yes",$V440*(1+$P$6),V440*(1+0)))</f>
        <v>0</v>
      </c>
      <c r="Z440" s="452">
        <f>IF(OR(C440="Refrig",AND($R$1="RWH",C440="Refrig"),AND($R$1="RWH",C440="Yes")),$W440*#REF!,IF(C440="Yes",$W440*$P$7,W440*0))</f>
        <v>0</v>
      </c>
    </row>
    <row r="441" spans="1:26" ht="63" customHeight="1" thickBot="1">
      <c r="A441" s="242">
        <v>432</v>
      </c>
      <c r="B441" s="243"/>
      <c r="C441" s="247"/>
      <c r="D441" s="279"/>
      <c r="E441" s="250">
        <f t="shared" si="55"/>
        <v>0</v>
      </c>
      <c r="F441" s="278">
        <f t="array" ref="F441">IFERROR(INDEX(CodeLPD,MATCH($D$8&amp;$D441,CodeMethod&amp;SpaceType,0), MATCH('Project Information'!$F$15,Table1[[#Headers],[2020 ECCCNYS (der. IECC 2018)]:[IECC 2015]],0)),0)</f>
        <v>0</v>
      </c>
      <c r="G441" s="328">
        <f>IF(AND('Project Information'!$C$15="Space By Space",'Interior Space'!$B441&gt;0),VLOOKUP('Interior Space'!$D441,Code!$B$34:$E$130,4,TRUE),IF(AND('Project Information'!$C$15="Whole Building",'Project Information'!$L$11=0),'Project Information'!$O$11,IF(AND('Project Information'!$C$15="Whole Building",'Project Information'!$L$11&lt;&gt;'Project Information'!$O$11),'Project Information'!$L$11,0)))</f>
        <v>0</v>
      </c>
      <c r="H441" s="248"/>
      <c r="I441" s="218">
        <f>IFERROR(VLOOKUP(H441,'LED Products List'!$B$8:$G$57,2,FALSE),0)</f>
        <v>0</v>
      </c>
      <c r="J441" s="218">
        <f>IFERROR(VLOOKUP(H441,'LED Products List'!$B$8:$G$57,3,FALSE),0)</f>
        <v>0</v>
      </c>
      <c r="K441" s="218">
        <f>IFERROR(VLOOKUP(H441,'LED Products List'!$B$8:$G$57,4,FALSE),0)</f>
        <v>0</v>
      </c>
      <c r="L441" s="248"/>
      <c r="M441" s="249"/>
      <c r="N441" s="250">
        <f t="shared" si="56"/>
        <v>0</v>
      </c>
      <c r="O441" s="251">
        <f t="shared" si="57"/>
        <v>0</v>
      </c>
      <c r="P441" s="179">
        <f t="shared" si="58"/>
        <v>0</v>
      </c>
      <c r="Q441" s="179">
        <f t="shared" si="59"/>
        <v>0</v>
      </c>
      <c r="R441" s="179">
        <f t="shared" si="60"/>
        <v>0</v>
      </c>
      <c r="S441" s="331"/>
      <c r="T441" s="480">
        <f t="shared" si="61"/>
        <v>0</v>
      </c>
      <c r="U441" s="448">
        <f t="shared" si="54"/>
        <v>0</v>
      </c>
      <c r="V441" s="449">
        <f>IF($D$8="Space By Space",$F441*$E441,IF($D441="Atrium &gt;40 ft in height",($F441*$E441)+0.04,IF($B441&lt;&gt;0,$E$8*'Project Information'!$L$9,0)))</f>
        <v>0</v>
      </c>
      <c r="W441" s="453">
        <f t="shared" si="62"/>
        <v>0</v>
      </c>
      <c r="X441" s="453">
        <f>IF(OR(C441="Refrig",AND($R$1="RWH",C441="Refrig"),AND($R$1="RWH",C441="Yes")),$W441*(1+#REF!),IF($C441="Yes",$W441*(1+$P$5),W441))</f>
        <v>0</v>
      </c>
      <c r="Y441" s="452">
        <f>IF(OR(C441="Refrig",AND($R$1="RWH",C441="Refrig"),AND($R$1="RWH",C441="Yes")),$V441*(1+#REF!),IF($C441="Yes",$V441*(1+$P$6),V441*(1+0)))</f>
        <v>0</v>
      </c>
      <c r="Z441" s="452">
        <f>IF(OR(C441="Refrig",AND($R$1="RWH",C441="Refrig"),AND($R$1="RWH",C441="Yes")),$W441*#REF!,IF(C441="Yes",$W441*$P$7,W441*0))</f>
        <v>0</v>
      </c>
    </row>
    <row r="442" spans="1:26" ht="63" customHeight="1" thickBot="1">
      <c r="A442" s="242">
        <v>433</v>
      </c>
      <c r="B442" s="243"/>
      <c r="C442" s="247"/>
      <c r="D442" s="279"/>
      <c r="E442" s="250">
        <f t="shared" si="55"/>
        <v>0</v>
      </c>
      <c r="F442" s="278">
        <f t="array" ref="F442">IFERROR(INDEX(CodeLPD,MATCH($D$8&amp;$D442,CodeMethod&amp;SpaceType,0), MATCH('Project Information'!$F$15,Table1[[#Headers],[2020 ECCCNYS (der. IECC 2018)]:[IECC 2015]],0)),0)</f>
        <v>0</v>
      </c>
      <c r="G442" s="328">
        <f>IF(AND('Project Information'!$C$15="Space By Space",'Interior Space'!$B442&gt;0),VLOOKUP('Interior Space'!$D442,Code!$B$34:$E$130,4,TRUE),IF(AND('Project Information'!$C$15="Whole Building",'Project Information'!$L$11=0),'Project Information'!$O$11,IF(AND('Project Information'!$C$15="Whole Building",'Project Information'!$L$11&lt;&gt;'Project Information'!$O$11),'Project Information'!$L$11,0)))</f>
        <v>0</v>
      </c>
      <c r="H442" s="248"/>
      <c r="I442" s="218">
        <f>IFERROR(VLOOKUP(H442,'LED Products List'!$B$8:$G$57,2,FALSE),0)</f>
        <v>0</v>
      </c>
      <c r="J442" s="218">
        <f>IFERROR(VLOOKUP(H442,'LED Products List'!$B$8:$G$57,3,FALSE),0)</f>
        <v>0</v>
      </c>
      <c r="K442" s="218">
        <f>IFERROR(VLOOKUP(H442,'LED Products List'!$B$8:$G$57,4,FALSE),0)</f>
        <v>0</v>
      </c>
      <c r="L442" s="248"/>
      <c r="M442" s="249"/>
      <c r="N442" s="250">
        <f t="shared" si="56"/>
        <v>0</v>
      </c>
      <c r="O442" s="251">
        <f t="shared" si="57"/>
        <v>0</v>
      </c>
      <c r="P442" s="179">
        <f t="shared" si="58"/>
        <v>0</v>
      </c>
      <c r="Q442" s="179">
        <f t="shared" si="59"/>
        <v>0</v>
      </c>
      <c r="R442" s="179">
        <f t="shared" si="60"/>
        <v>0</v>
      </c>
      <c r="S442" s="331"/>
      <c r="T442" s="480">
        <f t="shared" si="61"/>
        <v>0</v>
      </c>
      <c r="U442" s="448">
        <f t="shared" si="54"/>
        <v>0</v>
      </c>
      <c r="V442" s="449">
        <f>IF($D$8="Space By Space",$F442*$E442,IF($D442="Atrium &gt;40 ft in height",($F442*$E442)+0.04,IF($B442&lt;&gt;0,$E$8*'Project Information'!$L$9,0)))</f>
        <v>0</v>
      </c>
      <c r="W442" s="453">
        <f t="shared" si="62"/>
        <v>0</v>
      </c>
      <c r="X442" s="453">
        <f>IF(OR(C442="Refrig",AND($R$1="RWH",C442="Refrig"),AND($R$1="RWH",C442="Yes")),$W442*(1+#REF!),IF($C442="Yes",$W442*(1+$P$5),W442))</f>
        <v>0</v>
      </c>
      <c r="Y442" s="452">
        <f>IF(OR(C442="Refrig",AND($R$1="RWH",C442="Refrig"),AND($R$1="RWH",C442="Yes")),$V442*(1+#REF!),IF($C442="Yes",$V442*(1+$P$6),V442*(1+0)))</f>
        <v>0</v>
      </c>
      <c r="Z442" s="452">
        <f>IF(OR(C442="Refrig",AND($R$1="RWH",C442="Refrig"),AND($R$1="RWH",C442="Yes")),$W442*#REF!,IF(C442="Yes",$W442*$P$7,W442*0))</f>
        <v>0</v>
      </c>
    </row>
    <row r="443" spans="1:26" ht="63" customHeight="1" thickBot="1">
      <c r="A443" s="242">
        <v>434</v>
      </c>
      <c r="B443" s="243"/>
      <c r="C443" s="247"/>
      <c r="D443" s="279"/>
      <c r="E443" s="250">
        <f t="shared" si="55"/>
        <v>0</v>
      </c>
      <c r="F443" s="278">
        <f t="array" ref="F443">IFERROR(INDEX(CodeLPD,MATCH($D$8&amp;$D443,CodeMethod&amp;SpaceType,0), MATCH('Project Information'!$F$15,Table1[[#Headers],[2020 ECCCNYS (der. IECC 2018)]:[IECC 2015]],0)),0)</f>
        <v>0</v>
      </c>
      <c r="G443" s="328">
        <f>IF(AND('Project Information'!$C$15="Space By Space",'Interior Space'!$B443&gt;0),VLOOKUP('Interior Space'!$D443,Code!$B$34:$E$130,4,TRUE),IF(AND('Project Information'!$C$15="Whole Building",'Project Information'!$L$11=0),'Project Information'!$O$11,IF(AND('Project Information'!$C$15="Whole Building",'Project Information'!$L$11&lt;&gt;'Project Information'!$O$11),'Project Information'!$L$11,0)))</f>
        <v>0</v>
      </c>
      <c r="H443" s="248"/>
      <c r="I443" s="218">
        <f>IFERROR(VLOOKUP(H443,'LED Products List'!$B$8:$G$57,2,FALSE),0)</f>
        <v>0</v>
      </c>
      <c r="J443" s="218">
        <f>IFERROR(VLOOKUP(H443,'LED Products List'!$B$8:$G$57,3,FALSE),0)</f>
        <v>0</v>
      </c>
      <c r="K443" s="218">
        <f>IFERROR(VLOOKUP(H443,'LED Products List'!$B$8:$G$57,4,FALSE),0)</f>
        <v>0</v>
      </c>
      <c r="L443" s="248"/>
      <c r="M443" s="249"/>
      <c r="N443" s="250">
        <f t="shared" si="56"/>
        <v>0</v>
      </c>
      <c r="O443" s="251">
        <f t="shared" si="57"/>
        <v>0</v>
      </c>
      <c r="P443" s="179">
        <f t="shared" si="58"/>
        <v>0</v>
      </c>
      <c r="Q443" s="179">
        <f t="shared" si="59"/>
        <v>0</v>
      </c>
      <c r="R443" s="179">
        <f t="shared" si="60"/>
        <v>0</v>
      </c>
      <c r="S443" s="331"/>
      <c r="T443" s="480">
        <f t="shared" si="61"/>
        <v>0</v>
      </c>
      <c r="U443" s="448">
        <f t="shared" si="54"/>
        <v>0</v>
      </c>
      <c r="V443" s="449">
        <f>IF($D$8="Space By Space",$F443*$E443,IF($D443="Atrium &gt;40 ft in height",($F443*$E443)+0.04,IF($B443&lt;&gt;0,$E$8*'Project Information'!$L$9,0)))</f>
        <v>0</v>
      </c>
      <c r="W443" s="453">
        <f t="shared" si="62"/>
        <v>0</v>
      </c>
      <c r="X443" s="453">
        <f>IF(OR(C443="Refrig",AND($R$1="RWH",C443="Refrig"),AND($R$1="RWH",C443="Yes")),$W443*(1+#REF!),IF($C443="Yes",$W443*(1+$P$5),W443))</f>
        <v>0</v>
      </c>
      <c r="Y443" s="452">
        <f>IF(OR(C443="Refrig",AND($R$1="RWH",C443="Refrig"),AND($R$1="RWH",C443="Yes")),$V443*(1+#REF!),IF($C443="Yes",$V443*(1+$P$6),V443*(1+0)))</f>
        <v>0</v>
      </c>
      <c r="Z443" s="452">
        <f>IF(OR(C443="Refrig",AND($R$1="RWH",C443="Refrig"),AND($R$1="RWH",C443="Yes")),$W443*#REF!,IF(C443="Yes",$W443*$P$7,W443*0))</f>
        <v>0</v>
      </c>
    </row>
    <row r="444" spans="1:26" ht="63" customHeight="1" thickBot="1">
      <c r="A444" s="242">
        <v>435</v>
      </c>
      <c r="B444" s="243"/>
      <c r="C444" s="247"/>
      <c r="D444" s="279"/>
      <c r="E444" s="250">
        <f t="shared" si="55"/>
        <v>0</v>
      </c>
      <c r="F444" s="278">
        <f t="array" ref="F444">IFERROR(INDEX(CodeLPD,MATCH($D$8&amp;$D444,CodeMethod&amp;SpaceType,0), MATCH('Project Information'!$F$15,Table1[[#Headers],[2020 ECCCNYS (der. IECC 2018)]:[IECC 2015]],0)),0)</f>
        <v>0</v>
      </c>
      <c r="G444" s="328">
        <f>IF(AND('Project Information'!$C$15="Space By Space",'Interior Space'!$B444&gt;0),VLOOKUP('Interior Space'!$D444,Code!$B$34:$E$130,4,TRUE),IF(AND('Project Information'!$C$15="Whole Building",'Project Information'!$L$11=0),'Project Information'!$O$11,IF(AND('Project Information'!$C$15="Whole Building",'Project Information'!$L$11&lt;&gt;'Project Information'!$O$11),'Project Information'!$L$11,0)))</f>
        <v>0</v>
      </c>
      <c r="H444" s="248"/>
      <c r="I444" s="218">
        <f>IFERROR(VLOOKUP(H444,'LED Products List'!$B$8:$G$57,2,FALSE),0)</f>
        <v>0</v>
      </c>
      <c r="J444" s="218">
        <f>IFERROR(VLOOKUP(H444,'LED Products List'!$B$8:$G$57,3,FALSE),0)</f>
        <v>0</v>
      </c>
      <c r="K444" s="218">
        <f>IFERROR(VLOOKUP(H444,'LED Products List'!$B$8:$G$57,4,FALSE),0)</f>
        <v>0</v>
      </c>
      <c r="L444" s="248"/>
      <c r="M444" s="249"/>
      <c r="N444" s="250">
        <f t="shared" si="56"/>
        <v>0</v>
      </c>
      <c r="O444" s="251">
        <f t="shared" si="57"/>
        <v>0</v>
      </c>
      <c r="P444" s="179">
        <f t="shared" si="58"/>
        <v>0</v>
      </c>
      <c r="Q444" s="179">
        <f t="shared" si="59"/>
        <v>0</v>
      </c>
      <c r="R444" s="179">
        <f t="shared" si="60"/>
        <v>0</v>
      </c>
      <c r="S444" s="331"/>
      <c r="T444" s="480">
        <f t="shared" si="61"/>
        <v>0</v>
      </c>
      <c r="U444" s="448">
        <f t="shared" si="54"/>
        <v>0</v>
      </c>
      <c r="V444" s="449">
        <f>IF($D$8="Space By Space",$F444*$E444,IF($D444="Atrium &gt;40 ft in height",($F444*$E444)+0.04,IF($B444&lt;&gt;0,$E$8*'Project Information'!$L$9,0)))</f>
        <v>0</v>
      </c>
      <c r="W444" s="453">
        <f t="shared" si="62"/>
        <v>0</v>
      </c>
      <c r="X444" s="453">
        <f>IF(OR(C444="Refrig",AND($R$1="RWH",C444="Refrig"),AND($R$1="RWH",C444="Yes")),$W444*(1+#REF!),IF($C444="Yes",$W444*(1+$P$5),W444))</f>
        <v>0</v>
      </c>
      <c r="Y444" s="452">
        <f>IF(OR(C444="Refrig",AND($R$1="RWH",C444="Refrig"),AND($R$1="RWH",C444="Yes")),$V444*(1+#REF!),IF($C444="Yes",$V444*(1+$P$6),V444*(1+0)))</f>
        <v>0</v>
      </c>
      <c r="Z444" s="452">
        <f>IF(OR(C444="Refrig",AND($R$1="RWH",C444="Refrig"),AND($R$1="RWH",C444="Yes")),$W444*#REF!,IF(C444="Yes",$W444*$P$7,W444*0))</f>
        <v>0</v>
      </c>
    </row>
    <row r="445" spans="1:26" ht="63" customHeight="1" thickBot="1">
      <c r="A445" s="242">
        <v>436</v>
      </c>
      <c r="B445" s="243"/>
      <c r="C445" s="247"/>
      <c r="D445" s="279"/>
      <c r="E445" s="250">
        <f t="shared" si="55"/>
        <v>0</v>
      </c>
      <c r="F445" s="278">
        <f t="array" ref="F445">IFERROR(INDEX(CodeLPD,MATCH($D$8&amp;$D445,CodeMethod&amp;SpaceType,0), MATCH('Project Information'!$F$15,Table1[[#Headers],[2020 ECCCNYS (der. IECC 2018)]:[IECC 2015]],0)),0)</f>
        <v>0</v>
      </c>
      <c r="G445" s="328">
        <f>IF(AND('Project Information'!$C$15="Space By Space",'Interior Space'!$B445&gt;0),VLOOKUP('Interior Space'!$D445,Code!$B$34:$E$130,4,TRUE),IF(AND('Project Information'!$C$15="Whole Building",'Project Information'!$L$11=0),'Project Information'!$O$11,IF(AND('Project Information'!$C$15="Whole Building",'Project Information'!$L$11&lt;&gt;'Project Information'!$O$11),'Project Information'!$L$11,0)))</f>
        <v>0</v>
      </c>
      <c r="H445" s="248"/>
      <c r="I445" s="218">
        <f>IFERROR(VLOOKUP(H445,'LED Products List'!$B$8:$G$57,2,FALSE),0)</f>
        <v>0</v>
      </c>
      <c r="J445" s="218">
        <f>IFERROR(VLOOKUP(H445,'LED Products List'!$B$8:$G$57,3,FALSE),0)</f>
        <v>0</v>
      </c>
      <c r="K445" s="218">
        <f>IFERROR(VLOOKUP(H445,'LED Products List'!$B$8:$G$57,4,FALSE),0)</f>
        <v>0</v>
      </c>
      <c r="L445" s="248"/>
      <c r="M445" s="249"/>
      <c r="N445" s="250">
        <f t="shared" si="56"/>
        <v>0</v>
      </c>
      <c r="O445" s="251">
        <f t="shared" si="57"/>
        <v>0</v>
      </c>
      <c r="P445" s="179">
        <f t="shared" si="58"/>
        <v>0</v>
      </c>
      <c r="Q445" s="179">
        <f t="shared" si="59"/>
        <v>0</v>
      </c>
      <c r="R445" s="179">
        <f t="shared" si="60"/>
        <v>0</v>
      </c>
      <c r="S445" s="331"/>
      <c r="T445" s="480">
        <f t="shared" si="61"/>
        <v>0</v>
      </c>
      <c r="U445" s="448">
        <f t="shared" si="54"/>
        <v>0</v>
      </c>
      <c r="V445" s="449">
        <f>IF($D$8="Space By Space",$F445*$E445,IF($D445="Atrium &gt;40 ft in height",($F445*$E445)+0.04,IF($B445&lt;&gt;0,$E$8*'Project Information'!$L$9,0)))</f>
        <v>0</v>
      </c>
      <c r="W445" s="453">
        <f t="shared" si="62"/>
        <v>0</v>
      </c>
      <c r="X445" s="453">
        <f>IF(OR(C445="Refrig",AND($R$1="RWH",C445="Refrig"),AND($R$1="RWH",C445="Yes")),$W445*(1+#REF!),IF($C445="Yes",$W445*(1+$P$5),W445))</f>
        <v>0</v>
      </c>
      <c r="Y445" s="452">
        <f>IF(OR(C445="Refrig",AND($R$1="RWH",C445="Refrig"),AND($R$1="RWH",C445="Yes")),$V445*(1+#REF!),IF($C445="Yes",$V445*(1+$P$6),V445*(1+0)))</f>
        <v>0</v>
      </c>
      <c r="Z445" s="452">
        <f>IF(OR(C445="Refrig",AND($R$1="RWH",C445="Refrig"),AND($R$1="RWH",C445="Yes")),$W445*#REF!,IF(C445="Yes",$W445*$P$7,W445*0))</f>
        <v>0</v>
      </c>
    </row>
    <row r="446" spans="1:26" ht="63" customHeight="1" thickBot="1">
      <c r="A446" s="242">
        <v>437</v>
      </c>
      <c r="B446" s="243"/>
      <c r="C446" s="247"/>
      <c r="D446" s="279"/>
      <c r="E446" s="250">
        <f t="shared" si="55"/>
        <v>0</v>
      </c>
      <c r="F446" s="278">
        <f t="array" ref="F446">IFERROR(INDEX(CodeLPD,MATCH($D$8&amp;$D446,CodeMethod&amp;SpaceType,0), MATCH('Project Information'!$F$15,Table1[[#Headers],[2020 ECCCNYS (der. IECC 2018)]:[IECC 2015]],0)),0)</f>
        <v>0</v>
      </c>
      <c r="G446" s="328">
        <f>IF(AND('Project Information'!$C$15="Space By Space",'Interior Space'!$B446&gt;0),VLOOKUP('Interior Space'!$D446,Code!$B$34:$E$130,4,TRUE),IF(AND('Project Information'!$C$15="Whole Building",'Project Information'!$L$11=0),'Project Information'!$O$11,IF(AND('Project Information'!$C$15="Whole Building",'Project Information'!$L$11&lt;&gt;'Project Information'!$O$11),'Project Information'!$L$11,0)))</f>
        <v>0</v>
      </c>
      <c r="H446" s="248"/>
      <c r="I446" s="218">
        <f>IFERROR(VLOOKUP(H446,'LED Products List'!$B$8:$G$57,2,FALSE),0)</f>
        <v>0</v>
      </c>
      <c r="J446" s="218">
        <f>IFERROR(VLOOKUP(H446,'LED Products List'!$B$8:$G$57,3,FALSE),0)</f>
        <v>0</v>
      </c>
      <c r="K446" s="218">
        <f>IFERROR(VLOOKUP(H446,'LED Products List'!$B$8:$G$57,4,FALSE),0)</f>
        <v>0</v>
      </c>
      <c r="L446" s="248"/>
      <c r="M446" s="249"/>
      <c r="N446" s="250">
        <f t="shared" si="56"/>
        <v>0</v>
      </c>
      <c r="O446" s="251">
        <f t="shared" si="57"/>
        <v>0</v>
      </c>
      <c r="P446" s="179">
        <f t="shared" si="58"/>
        <v>0</v>
      </c>
      <c r="Q446" s="179">
        <f t="shared" si="59"/>
        <v>0</v>
      </c>
      <c r="R446" s="179">
        <f t="shared" si="60"/>
        <v>0</v>
      </c>
      <c r="S446" s="331"/>
      <c r="T446" s="480">
        <f t="shared" si="61"/>
        <v>0</v>
      </c>
      <c r="U446" s="448">
        <f t="shared" si="54"/>
        <v>0</v>
      </c>
      <c r="V446" s="449">
        <f>IF($D$8="Space By Space",$F446*$E446,IF($D446="Atrium &gt;40 ft in height",($F446*$E446)+0.04,IF($B446&lt;&gt;0,$E$8*'Project Information'!$L$9,0)))</f>
        <v>0</v>
      </c>
      <c r="W446" s="453">
        <f t="shared" si="62"/>
        <v>0</v>
      </c>
      <c r="X446" s="453">
        <f>IF(OR(C446="Refrig",AND($R$1="RWH",C446="Refrig"),AND($R$1="RWH",C446="Yes")),$W446*(1+#REF!),IF($C446="Yes",$W446*(1+$P$5),W446))</f>
        <v>0</v>
      </c>
      <c r="Y446" s="452">
        <f>IF(OR(C446="Refrig",AND($R$1="RWH",C446="Refrig"),AND($R$1="RWH",C446="Yes")),$V446*(1+#REF!),IF($C446="Yes",$V446*(1+$P$6),V446*(1+0)))</f>
        <v>0</v>
      </c>
      <c r="Z446" s="452">
        <f>IF(OR(C446="Refrig",AND($R$1="RWH",C446="Refrig"),AND($R$1="RWH",C446="Yes")),$W446*#REF!,IF(C446="Yes",$W446*$P$7,W446*0))</f>
        <v>0</v>
      </c>
    </row>
    <row r="447" spans="1:26" ht="63" customHeight="1" thickBot="1">
      <c r="A447" s="242">
        <v>438</v>
      </c>
      <c r="B447" s="243"/>
      <c r="C447" s="247"/>
      <c r="D447" s="279"/>
      <c r="E447" s="250">
        <f t="shared" si="55"/>
        <v>0</v>
      </c>
      <c r="F447" s="278">
        <f t="array" ref="F447">IFERROR(INDEX(CodeLPD,MATCH($D$8&amp;$D447,CodeMethod&amp;SpaceType,0), MATCH('Project Information'!$F$15,Table1[[#Headers],[2020 ECCCNYS (der. IECC 2018)]:[IECC 2015]],0)),0)</f>
        <v>0</v>
      </c>
      <c r="G447" s="328">
        <f>IF(AND('Project Information'!$C$15="Space By Space",'Interior Space'!$B447&gt;0),VLOOKUP('Interior Space'!$D447,Code!$B$34:$E$130,4,TRUE),IF(AND('Project Information'!$C$15="Whole Building",'Project Information'!$L$11=0),'Project Information'!$O$11,IF(AND('Project Information'!$C$15="Whole Building",'Project Information'!$L$11&lt;&gt;'Project Information'!$O$11),'Project Information'!$L$11,0)))</f>
        <v>0</v>
      </c>
      <c r="H447" s="248"/>
      <c r="I447" s="218">
        <f>IFERROR(VLOOKUP(H447,'LED Products List'!$B$8:$G$57,2,FALSE),0)</f>
        <v>0</v>
      </c>
      <c r="J447" s="218">
        <f>IFERROR(VLOOKUP(H447,'LED Products List'!$B$8:$G$57,3,FALSE),0)</f>
        <v>0</v>
      </c>
      <c r="K447" s="218">
        <f>IFERROR(VLOOKUP(H447,'LED Products List'!$B$8:$G$57,4,FALSE),0)</f>
        <v>0</v>
      </c>
      <c r="L447" s="248"/>
      <c r="M447" s="249"/>
      <c r="N447" s="250">
        <f t="shared" si="56"/>
        <v>0</v>
      </c>
      <c r="O447" s="251">
        <f t="shared" si="57"/>
        <v>0</v>
      </c>
      <c r="P447" s="179">
        <f t="shared" si="58"/>
        <v>0</v>
      </c>
      <c r="Q447" s="179">
        <f t="shared" si="59"/>
        <v>0</v>
      </c>
      <c r="R447" s="179">
        <f t="shared" si="60"/>
        <v>0</v>
      </c>
      <c r="S447" s="331"/>
      <c r="T447" s="480">
        <f t="shared" si="61"/>
        <v>0</v>
      </c>
      <c r="U447" s="448">
        <f t="shared" si="54"/>
        <v>0</v>
      </c>
      <c r="V447" s="449">
        <f>IF($D$8="Space By Space",$F447*$E447,IF($D447="Atrium &gt;40 ft in height",($F447*$E447)+0.04,IF($B447&lt;&gt;0,$E$8*'Project Information'!$L$9,0)))</f>
        <v>0</v>
      </c>
      <c r="W447" s="453">
        <f t="shared" si="62"/>
        <v>0</v>
      </c>
      <c r="X447" s="453">
        <f>IF(OR(C447="Refrig",AND($R$1="RWH",C447="Refrig"),AND($R$1="RWH",C447="Yes")),$W447*(1+#REF!),IF($C447="Yes",$W447*(1+$P$5),W447))</f>
        <v>0</v>
      </c>
      <c r="Y447" s="452">
        <f>IF(OR(C447="Refrig",AND($R$1="RWH",C447="Refrig"),AND($R$1="RWH",C447="Yes")),$V447*(1+#REF!),IF($C447="Yes",$V447*(1+$P$6),V447*(1+0)))</f>
        <v>0</v>
      </c>
      <c r="Z447" s="452">
        <f>IF(OR(C447="Refrig",AND($R$1="RWH",C447="Refrig"),AND($R$1="RWH",C447="Yes")),$W447*#REF!,IF(C447="Yes",$W447*$P$7,W447*0))</f>
        <v>0</v>
      </c>
    </row>
    <row r="448" spans="1:26" ht="63" customHeight="1" thickBot="1">
      <c r="A448" s="242">
        <v>439</v>
      </c>
      <c r="B448" s="243"/>
      <c r="C448" s="247"/>
      <c r="D448" s="279"/>
      <c r="E448" s="250">
        <f t="shared" si="55"/>
        <v>0</v>
      </c>
      <c r="F448" s="278">
        <f t="array" ref="F448">IFERROR(INDEX(CodeLPD,MATCH($D$8&amp;$D448,CodeMethod&amp;SpaceType,0), MATCH('Project Information'!$F$15,Table1[[#Headers],[2020 ECCCNYS (der. IECC 2018)]:[IECC 2015]],0)),0)</f>
        <v>0</v>
      </c>
      <c r="G448" s="328">
        <f>IF(AND('Project Information'!$C$15="Space By Space",'Interior Space'!$B448&gt;0),VLOOKUP('Interior Space'!$D448,Code!$B$34:$E$130,4,TRUE),IF(AND('Project Information'!$C$15="Whole Building",'Project Information'!$L$11=0),'Project Information'!$O$11,IF(AND('Project Information'!$C$15="Whole Building",'Project Information'!$L$11&lt;&gt;'Project Information'!$O$11),'Project Information'!$L$11,0)))</f>
        <v>0</v>
      </c>
      <c r="H448" s="248"/>
      <c r="I448" s="218">
        <f>IFERROR(VLOOKUP(H448,'LED Products List'!$B$8:$G$57,2,FALSE),0)</f>
        <v>0</v>
      </c>
      <c r="J448" s="218">
        <f>IFERROR(VLOOKUP(H448,'LED Products List'!$B$8:$G$57,3,FALSE),0)</f>
        <v>0</v>
      </c>
      <c r="K448" s="218">
        <f>IFERROR(VLOOKUP(H448,'LED Products List'!$B$8:$G$57,4,FALSE),0)</f>
        <v>0</v>
      </c>
      <c r="L448" s="248"/>
      <c r="M448" s="249"/>
      <c r="N448" s="250">
        <f t="shared" si="56"/>
        <v>0</v>
      </c>
      <c r="O448" s="251">
        <f t="shared" si="57"/>
        <v>0</v>
      </c>
      <c r="P448" s="179">
        <f t="shared" si="58"/>
        <v>0</v>
      </c>
      <c r="Q448" s="179">
        <f t="shared" si="59"/>
        <v>0</v>
      </c>
      <c r="R448" s="179">
        <f t="shared" si="60"/>
        <v>0</v>
      </c>
      <c r="S448" s="331"/>
      <c r="T448" s="480">
        <f t="shared" si="61"/>
        <v>0</v>
      </c>
      <c r="U448" s="448">
        <f t="shared" si="54"/>
        <v>0</v>
      </c>
      <c r="V448" s="449">
        <f>IF($D$8="Space By Space",$F448*$E448,IF($D448="Atrium &gt;40 ft in height",($F448*$E448)+0.04,IF($B448&lt;&gt;0,$E$8*'Project Information'!$L$9,0)))</f>
        <v>0</v>
      </c>
      <c r="W448" s="453">
        <f t="shared" si="62"/>
        <v>0</v>
      </c>
      <c r="X448" s="453">
        <f>IF(OR(C448="Refrig",AND($R$1="RWH",C448="Refrig"),AND($R$1="RWH",C448="Yes")),$W448*(1+#REF!),IF($C448="Yes",$W448*(1+$P$5),W448))</f>
        <v>0</v>
      </c>
      <c r="Y448" s="452">
        <f>IF(OR(C448="Refrig",AND($R$1="RWH",C448="Refrig"),AND($R$1="RWH",C448="Yes")),$V448*(1+#REF!),IF($C448="Yes",$V448*(1+$P$6),V448*(1+0)))</f>
        <v>0</v>
      </c>
      <c r="Z448" s="452">
        <f>IF(OR(C448="Refrig",AND($R$1="RWH",C448="Refrig"),AND($R$1="RWH",C448="Yes")),$W448*#REF!,IF(C448="Yes",$W448*$P$7,W448*0))</f>
        <v>0</v>
      </c>
    </row>
    <row r="449" spans="1:26" ht="63" customHeight="1" thickBot="1">
      <c r="A449" s="242">
        <v>440</v>
      </c>
      <c r="B449" s="243"/>
      <c r="C449" s="247"/>
      <c r="D449" s="279"/>
      <c r="E449" s="250">
        <f t="shared" si="55"/>
        <v>0</v>
      </c>
      <c r="F449" s="278">
        <f t="array" ref="F449">IFERROR(INDEX(CodeLPD,MATCH($D$8&amp;$D449,CodeMethod&amp;SpaceType,0), MATCH('Project Information'!$F$15,Table1[[#Headers],[2020 ECCCNYS (der. IECC 2018)]:[IECC 2015]],0)),0)</f>
        <v>0</v>
      </c>
      <c r="G449" s="328">
        <f>IF(AND('Project Information'!$C$15="Space By Space",'Interior Space'!$B449&gt;0),VLOOKUP('Interior Space'!$D449,Code!$B$34:$E$130,4,TRUE),IF(AND('Project Information'!$C$15="Whole Building",'Project Information'!$L$11=0),'Project Information'!$O$11,IF(AND('Project Information'!$C$15="Whole Building",'Project Information'!$L$11&lt;&gt;'Project Information'!$O$11),'Project Information'!$L$11,0)))</f>
        <v>0</v>
      </c>
      <c r="H449" s="248"/>
      <c r="I449" s="218">
        <f>IFERROR(VLOOKUP(H449,'LED Products List'!$B$8:$G$57,2,FALSE),0)</f>
        <v>0</v>
      </c>
      <c r="J449" s="218">
        <f>IFERROR(VLOOKUP(H449,'LED Products List'!$B$8:$G$57,3,FALSE),0)</f>
        <v>0</v>
      </c>
      <c r="K449" s="218">
        <f>IFERROR(VLOOKUP(H449,'LED Products List'!$B$8:$G$57,4,FALSE),0)</f>
        <v>0</v>
      </c>
      <c r="L449" s="248"/>
      <c r="M449" s="249"/>
      <c r="N449" s="250">
        <f t="shared" si="56"/>
        <v>0</v>
      </c>
      <c r="O449" s="251">
        <f t="shared" si="57"/>
        <v>0</v>
      </c>
      <c r="P449" s="179">
        <f t="shared" si="58"/>
        <v>0</v>
      </c>
      <c r="Q449" s="179">
        <f t="shared" si="59"/>
        <v>0</v>
      </c>
      <c r="R449" s="179">
        <f t="shared" si="60"/>
        <v>0</v>
      </c>
      <c r="S449" s="331"/>
      <c r="T449" s="480">
        <f t="shared" si="61"/>
        <v>0</v>
      </c>
      <c r="U449" s="448">
        <f t="shared" si="54"/>
        <v>0</v>
      </c>
      <c r="V449" s="449">
        <f>IF($D$8="Space By Space",$F449*$E449,IF($D449="Atrium &gt;40 ft in height",($F449*$E449)+0.04,IF($B449&lt;&gt;0,$E$8*'Project Information'!$L$9,0)))</f>
        <v>0</v>
      </c>
      <c r="W449" s="453">
        <f t="shared" si="62"/>
        <v>0</v>
      </c>
      <c r="X449" s="453">
        <f>IF(OR(C449="Refrig",AND($R$1="RWH",C449="Refrig"),AND($R$1="RWH",C449="Yes")),$W449*(1+#REF!),IF($C449="Yes",$W449*(1+$P$5),W449))</f>
        <v>0</v>
      </c>
      <c r="Y449" s="452">
        <f>IF(OR(C449="Refrig",AND($R$1="RWH",C449="Refrig"),AND($R$1="RWH",C449="Yes")),$V449*(1+#REF!),IF($C449="Yes",$V449*(1+$P$6),V449*(1+0)))</f>
        <v>0</v>
      </c>
      <c r="Z449" s="452">
        <f>IF(OR(C449="Refrig",AND($R$1="RWH",C449="Refrig"),AND($R$1="RWH",C449="Yes")),$W449*#REF!,IF(C449="Yes",$W449*$P$7,W449*0))</f>
        <v>0</v>
      </c>
    </row>
    <row r="450" spans="1:26" ht="63" customHeight="1" thickBot="1">
      <c r="A450" s="242">
        <v>441</v>
      </c>
      <c r="B450" s="243"/>
      <c r="C450" s="247"/>
      <c r="D450" s="279"/>
      <c r="E450" s="250">
        <f t="shared" si="55"/>
        <v>0</v>
      </c>
      <c r="F450" s="278">
        <f t="array" ref="F450">IFERROR(INDEX(CodeLPD,MATCH($D$8&amp;$D450,CodeMethod&amp;SpaceType,0), MATCH('Project Information'!$F$15,Table1[[#Headers],[2020 ECCCNYS (der. IECC 2018)]:[IECC 2015]],0)),0)</f>
        <v>0</v>
      </c>
      <c r="G450" s="328">
        <f>IF(AND('Project Information'!$C$15="Space By Space",'Interior Space'!$B450&gt;0),VLOOKUP('Interior Space'!$D450,Code!$B$34:$E$130,4,TRUE),IF(AND('Project Information'!$C$15="Whole Building",'Project Information'!$L$11=0),'Project Information'!$O$11,IF(AND('Project Information'!$C$15="Whole Building",'Project Information'!$L$11&lt;&gt;'Project Information'!$O$11),'Project Information'!$L$11,0)))</f>
        <v>0</v>
      </c>
      <c r="H450" s="248"/>
      <c r="I450" s="218">
        <f>IFERROR(VLOOKUP(H450,'LED Products List'!$B$8:$G$57,2,FALSE),0)</f>
        <v>0</v>
      </c>
      <c r="J450" s="218">
        <f>IFERROR(VLOOKUP(H450,'LED Products List'!$B$8:$G$57,3,FALSE),0)</f>
        <v>0</v>
      </c>
      <c r="K450" s="218">
        <f>IFERROR(VLOOKUP(H450,'LED Products List'!$B$8:$G$57,4,FALSE),0)</f>
        <v>0</v>
      </c>
      <c r="L450" s="248"/>
      <c r="M450" s="249"/>
      <c r="N450" s="250">
        <f t="shared" si="56"/>
        <v>0</v>
      </c>
      <c r="O450" s="251">
        <f t="shared" si="57"/>
        <v>0</v>
      </c>
      <c r="P450" s="179">
        <f t="shared" si="58"/>
        <v>0</v>
      </c>
      <c r="Q450" s="179">
        <f t="shared" si="59"/>
        <v>0</v>
      </c>
      <c r="R450" s="179">
        <f t="shared" si="60"/>
        <v>0</v>
      </c>
      <c r="S450" s="331"/>
      <c r="T450" s="480">
        <f t="shared" si="61"/>
        <v>0</v>
      </c>
      <c r="U450" s="448">
        <f t="shared" si="54"/>
        <v>0</v>
      </c>
      <c r="V450" s="449">
        <f>IF($D$8="Space By Space",$F450*$E450,IF($D450="Atrium &gt;40 ft in height",($F450*$E450)+0.04,IF($B450&lt;&gt;0,$E$8*'Project Information'!$L$9,0)))</f>
        <v>0</v>
      </c>
      <c r="W450" s="453">
        <f t="shared" si="62"/>
        <v>0</v>
      </c>
      <c r="X450" s="453">
        <f>IF(OR(C450="Refrig",AND($R$1="RWH",C450="Refrig"),AND($R$1="RWH",C450="Yes")),$W450*(1+#REF!),IF($C450="Yes",$W450*(1+$P$5),W450))</f>
        <v>0</v>
      </c>
      <c r="Y450" s="452">
        <f>IF(OR(C450="Refrig",AND($R$1="RWH",C450="Refrig"),AND($R$1="RWH",C450="Yes")),$V450*(1+#REF!),IF($C450="Yes",$V450*(1+$P$6),V450*(1+0)))</f>
        <v>0</v>
      </c>
      <c r="Z450" s="452">
        <f>IF(OR(C450="Refrig",AND($R$1="RWH",C450="Refrig"),AND($R$1="RWH",C450="Yes")),$W450*#REF!,IF(C450="Yes",$W450*$P$7,W450*0))</f>
        <v>0</v>
      </c>
    </row>
    <row r="451" spans="1:26" ht="63" customHeight="1" thickBot="1">
      <c r="A451" s="242">
        <v>442</v>
      </c>
      <c r="B451" s="243"/>
      <c r="C451" s="247"/>
      <c r="D451" s="279"/>
      <c r="E451" s="250">
        <f t="shared" si="55"/>
        <v>0</v>
      </c>
      <c r="F451" s="278">
        <f t="array" ref="F451">IFERROR(INDEX(CodeLPD,MATCH($D$8&amp;$D451,CodeMethod&amp;SpaceType,0), MATCH('Project Information'!$F$15,Table1[[#Headers],[2020 ECCCNYS (der. IECC 2018)]:[IECC 2015]],0)),0)</f>
        <v>0</v>
      </c>
      <c r="G451" s="328">
        <f>IF(AND('Project Information'!$C$15="Space By Space",'Interior Space'!$B451&gt;0),VLOOKUP('Interior Space'!$D451,Code!$B$34:$E$130,4,TRUE),IF(AND('Project Information'!$C$15="Whole Building",'Project Information'!$L$11=0),'Project Information'!$O$11,IF(AND('Project Information'!$C$15="Whole Building",'Project Information'!$L$11&lt;&gt;'Project Information'!$O$11),'Project Information'!$L$11,0)))</f>
        <v>0</v>
      </c>
      <c r="H451" s="248"/>
      <c r="I451" s="218">
        <f>IFERROR(VLOOKUP(H451,'LED Products List'!$B$8:$G$57,2,FALSE),0)</f>
        <v>0</v>
      </c>
      <c r="J451" s="218">
        <f>IFERROR(VLOOKUP(H451,'LED Products List'!$B$8:$G$57,3,FALSE),0)</f>
        <v>0</v>
      </c>
      <c r="K451" s="218">
        <f>IFERROR(VLOOKUP(H451,'LED Products List'!$B$8:$G$57,4,FALSE),0)</f>
        <v>0</v>
      </c>
      <c r="L451" s="248"/>
      <c r="M451" s="249"/>
      <c r="N451" s="250">
        <f t="shared" si="56"/>
        <v>0</v>
      </c>
      <c r="O451" s="251">
        <f t="shared" si="57"/>
        <v>0</v>
      </c>
      <c r="P451" s="179">
        <f t="shared" si="58"/>
        <v>0</v>
      </c>
      <c r="Q451" s="179">
        <f t="shared" si="59"/>
        <v>0</v>
      </c>
      <c r="R451" s="179">
        <f t="shared" si="60"/>
        <v>0</v>
      </c>
      <c r="S451" s="331"/>
      <c r="T451" s="480">
        <f t="shared" si="61"/>
        <v>0</v>
      </c>
      <c r="U451" s="448">
        <f t="shared" si="54"/>
        <v>0</v>
      </c>
      <c r="V451" s="449">
        <f>IF($D$8="Space By Space",$F451*$E451,IF($D451="Atrium &gt;40 ft in height",($F451*$E451)+0.04,IF($B451&lt;&gt;0,$E$8*'Project Information'!$L$9,0)))</f>
        <v>0</v>
      </c>
      <c r="W451" s="453">
        <f t="shared" si="62"/>
        <v>0</v>
      </c>
      <c r="X451" s="453">
        <f>IF(OR(C451="Refrig",AND($R$1="RWH",C451="Refrig"),AND($R$1="RWH",C451="Yes")),$W451*(1+#REF!),IF($C451="Yes",$W451*(1+$P$5),W451))</f>
        <v>0</v>
      </c>
      <c r="Y451" s="452">
        <f>IF(OR(C451="Refrig",AND($R$1="RWH",C451="Refrig"),AND($R$1="RWH",C451="Yes")),$V451*(1+#REF!),IF($C451="Yes",$V451*(1+$P$6),V451*(1+0)))</f>
        <v>0</v>
      </c>
      <c r="Z451" s="452">
        <f>IF(OR(C451="Refrig",AND($R$1="RWH",C451="Refrig"),AND($R$1="RWH",C451="Yes")),$W451*#REF!,IF(C451="Yes",$W451*$P$7,W451*0))</f>
        <v>0</v>
      </c>
    </row>
    <row r="452" spans="1:26" ht="63" customHeight="1" thickBot="1">
      <c r="A452" s="242">
        <v>443</v>
      </c>
      <c r="B452" s="243"/>
      <c r="C452" s="247"/>
      <c r="D452" s="279"/>
      <c r="E452" s="250">
        <f t="shared" si="55"/>
        <v>0</v>
      </c>
      <c r="F452" s="278">
        <f t="array" ref="F452">IFERROR(INDEX(CodeLPD,MATCH($D$8&amp;$D452,CodeMethod&amp;SpaceType,0), MATCH('Project Information'!$F$15,Table1[[#Headers],[2020 ECCCNYS (der. IECC 2018)]:[IECC 2015]],0)),0)</f>
        <v>0</v>
      </c>
      <c r="G452" s="328">
        <f>IF(AND('Project Information'!$C$15="Space By Space",'Interior Space'!$B452&gt;0),VLOOKUP('Interior Space'!$D452,Code!$B$34:$E$130,4,TRUE),IF(AND('Project Information'!$C$15="Whole Building",'Project Information'!$L$11=0),'Project Information'!$O$11,IF(AND('Project Information'!$C$15="Whole Building",'Project Information'!$L$11&lt;&gt;'Project Information'!$O$11),'Project Information'!$L$11,0)))</f>
        <v>0</v>
      </c>
      <c r="H452" s="248"/>
      <c r="I452" s="218">
        <f>IFERROR(VLOOKUP(H452,'LED Products List'!$B$8:$G$57,2,FALSE),0)</f>
        <v>0</v>
      </c>
      <c r="J452" s="218">
        <f>IFERROR(VLOOKUP(H452,'LED Products List'!$B$8:$G$57,3,FALSE),0)</f>
        <v>0</v>
      </c>
      <c r="K452" s="218">
        <f>IFERROR(VLOOKUP(H452,'LED Products List'!$B$8:$G$57,4,FALSE),0)</f>
        <v>0</v>
      </c>
      <c r="L452" s="248"/>
      <c r="M452" s="249"/>
      <c r="N452" s="250">
        <f t="shared" si="56"/>
        <v>0</v>
      </c>
      <c r="O452" s="251">
        <f t="shared" si="57"/>
        <v>0</v>
      </c>
      <c r="P452" s="179">
        <f t="shared" si="58"/>
        <v>0</v>
      </c>
      <c r="Q452" s="179">
        <f t="shared" si="59"/>
        <v>0</v>
      </c>
      <c r="R452" s="179">
        <f t="shared" si="60"/>
        <v>0</v>
      </c>
      <c r="S452" s="331"/>
      <c r="T452" s="480">
        <f t="shared" si="61"/>
        <v>0</v>
      </c>
      <c r="U452" s="448">
        <f t="shared" si="54"/>
        <v>0</v>
      </c>
      <c r="V452" s="449">
        <f>IF($D$8="Space By Space",$F452*$E452,IF($D452="Atrium &gt;40 ft in height",($F452*$E452)+0.04,IF($B452&lt;&gt;0,$E$8*'Project Information'!$L$9,0)))</f>
        <v>0</v>
      </c>
      <c r="W452" s="453">
        <f t="shared" si="62"/>
        <v>0</v>
      </c>
      <c r="X452" s="453">
        <f>IF(OR(C452="Refrig",AND($R$1="RWH",C452="Refrig"),AND($R$1="RWH",C452="Yes")),$W452*(1+#REF!),IF($C452="Yes",$W452*(1+$P$5),W452))</f>
        <v>0</v>
      </c>
      <c r="Y452" s="452">
        <f>IF(OR(C452="Refrig",AND($R$1="RWH",C452="Refrig"),AND($R$1="RWH",C452="Yes")),$V452*(1+#REF!),IF($C452="Yes",$V452*(1+$P$6),V452*(1+0)))</f>
        <v>0</v>
      </c>
      <c r="Z452" s="452">
        <f>IF(OR(C452="Refrig",AND($R$1="RWH",C452="Refrig"),AND($R$1="RWH",C452="Yes")),$W452*#REF!,IF(C452="Yes",$W452*$P$7,W452*0))</f>
        <v>0</v>
      </c>
    </row>
    <row r="453" spans="1:26" ht="63" customHeight="1" thickBot="1">
      <c r="A453" s="242">
        <v>444</v>
      </c>
      <c r="B453" s="243"/>
      <c r="C453" s="247"/>
      <c r="D453" s="279"/>
      <c r="E453" s="250">
        <f t="shared" si="55"/>
        <v>0</v>
      </c>
      <c r="F453" s="278">
        <f t="array" ref="F453">IFERROR(INDEX(CodeLPD,MATCH($D$8&amp;$D453,CodeMethod&amp;SpaceType,0), MATCH('Project Information'!$F$15,Table1[[#Headers],[2020 ECCCNYS (der. IECC 2018)]:[IECC 2015]],0)),0)</f>
        <v>0</v>
      </c>
      <c r="G453" s="328">
        <f>IF(AND('Project Information'!$C$15="Space By Space",'Interior Space'!$B453&gt;0),VLOOKUP('Interior Space'!$D453,Code!$B$34:$E$130,4,TRUE),IF(AND('Project Information'!$C$15="Whole Building",'Project Information'!$L$11=0),'Project Information'!$O$11,IF(AND('Project Information'!$C$15="Whole Building",'Project Information'!$L$11&lt;&gt;'Project Information'!$O$11),'Project Information'!$L$11,0)))</f>
        <v>0</v>
      </c>
      <c r="H453" s="248"/>
      <c r="I453" s="218">
        <f>IFERROR(VLOOKUP(H453,'LED Products List'!$B$8:$G$57,2,FALSE),0)</f>
        <v>0</v>
      </c>
      <c r="J453" s="218">
        <f>IFERROR(VLOOKUP(H453,'LED Products List'!$B$8:$G$57,3,FALSE),0)</f>
        <v>0</v>
      </c>
      <c r="K453" s="218">
        <f>IFERROR(VLOOKUP(H453,'LED Products List'!$B$8:$G$57,4,FALSE),0)</f>
        <v>0</v>
      </c>
      <c r="L453" s="248"/>
      <c r="M453" s="249"/>
      <c r="N453" s="250">
        <f t="shared" si="56"/>
        <v>0</v>
      </c>
      <c r="O453" s="251">
        <f t="shared" si="57"/>
        <v>0</v>
      </c>
      <c r="P453" s="179">
        <f t="shared" si="58"/>
        <v>0</v>
      </c>
      <c r="Q453" s="179">
        <f t="shared" si="59"/>
        <v>0</v>
      </c>
      <c r="R453" s="179">
        <f t="shared" si="60"/>
        <v>0</v>
      </c>
      <c r="S453" s="331"/>
      <c r="T453" s="480">
        <f t="shared" si="61"/>
        <v>0</v>
      </c>
      <c r="U453" s="448">
        <f t="shared" si="54"/>
        <v>0</v>
      </c>
      <c r="V453" s="449">
        <f>IF($D$8="Space By Space",$F453*$E453,IF($D453="Atrium &gt;40 ft in height",($F453*$E453)+0.04,IF($B453&lt;&gt;0,$E$8*'Project Information'!$L$9,0)))</f>
        <v>0</v>
      </c>
      <c r="W453" s="453">
        <f t="shared" si="62"/>
        <v>0</v>
      </c>
      <c r="X453" s="453">
        <f>IF(OR(C453="Refrig",AND($R$1="RWH",C453="Refrig"),AND($R$1="RWH",C453="Yes")),$W453*(1+#REF!),IF($C453="Yes",$W453*(1+$P$5),W453))</f>
        <v>0</v>
      </c>
      <c r="Y453" s="452">
        <f>IF(OR(C453="Refrig",AND($R$1="RWH",C453="Refrig"),AND($R$1="RWH",C453="Yes")),$V453*(1+#REF!),IF($C453="Yes",$V453*(1+$P$6),V453*(1+0)))</f>
        <v>0</v>
      </c>
      <c r="Z453" s="452">
        <f>IF(OR(C453="Refrig",AND($R$1="RWH",C453="Refrig"),AND($R$1="RWH",C453="Yes")),$W453*#REF!,IF(C453="Yes",$W453*$P$7,W453*0))</f>
        <v>0</v>
      </c>
    </row>
    <row r="454" spans="1:26" ht="63" customHeight="1" thickBot="1">
      <c r="A454" s="242">
        <v>445</v>
      </c>
      <c r="B454" s="243"/>
      <c r="C454" s="247"/>
      <c r="D454" s="279"/>
      <c r="E454" s="250">
        <f t="shared" si="55"/>
        <v>0</v>
      </c>
      <c r="F454" s="278">
        <f t="array" ref="F454">IFERROR(INDEX(CodeLPD,MATCH($D$8&amp;$D454,CodeMethod&amp;SpaceType,0), MATCH('Project Information'!$F$15,Table1[[#Headers],[2020 ECCCNYS (der. IECC 2018)]:[IECC 2015]],0)),0)</f>
        <v>0</v>
      </c>
      <c r="G454" s="328">
        <f>IF(AND('Project Information'!$C$15="Space By Space",'Interior Space'!$B454&gt;0),VLOOKUP('Interior Space'!$D454,Code!$B$34:$E$130,4,TRUE),IF(AND('Project Information'!$C$15="Whole Building",'Project Information'!$L$11=0),'Project Information'!$O$11,IF(AND('Project Information'!$C$15="Whole Building",'Project Information'!$L$11&lt;&gt;'Project Information'!$O$11),'Project Information'!$L$11,0)))</f>
        <v>0</v>
      </c>
      <c r="H454" s="248"/>
      <c r="I454" s="218">
        <f>IFERROR(VLOOKUP(H454,'LED Products List'!$B$8:$G$57,2,FALSE),0)</f>
        <v>0</v>
      </c>
      <c r="J454" s="218">
        <f>IFERROR(VLOOKUP(H454,'LED Products List'!$B$8:$G$57,3,FALSE),0)</f>
        <v>0</v>
      </c>
      <c r="K454" s="218">
        <f>IFERROR(VLOOKUP(H454,'LED Products List'!$B$8:$G$57,4,FALSE),0)</f>
        <v>0</v>
      </c>
      <c r="L454" s="248"/>
      <c r="M454" s="249"/>
      <c r="N454" s="250">
        <f t="shared" si="56"/>
        <v>0</v>
      </c>
      <c r="O454" s="251">
        <f t="shared" si="57"/>
        <v>0</v>
      </c>
      <c r="P454" s="179">
        <f t="shared" si="58"/>
        <v>0</v>
      </c>
      <c r="Q454" s="179">
        <f t="shared" si="59"/>
        <v>0</v>
      </c>
      <c r="R454" s="179">
        <f t="shared" si="60"/>
        <v>0</v>
      </c>
      <c r="S454" s="331"/>
      <c r="T454" s="480">
        <f t="shared" si="61"/>
        <v>0</v>
      </c>
      <c r="U454" s="448">
        <f t="shared" si="54"/>
        <v>0</v>
      </c>
      <c r="V454" s="449">
        <f>IF($D$8="Space By Space",$F454*$E454,IF($D454="Atrium &gt;40 ft in height",($F454*$E454)+0.04,IF($B454&lt;&gt;0,$E$8*'Project Information'!$L$9,0)))</f>
        <v>0</v>
      </c>
      <c r="W454" s="453">
        <f t="shared" si="62"/>
        <v>0</v>
      </c>
      <c r="X454" s="453">
        <f>IF(OR(C454="Refrig",AND($R$1="RWH",C454="Refrig"),AND($R$1="RWH",C454="Yes")),$W454*(1+#REF!),IF($C454="Yes",$W454*(1+$P$5),W454))</f>
        <v>0</v>
      </c>
      <c r="Y454" s="452">
        <f>IF(OR(C454="Refrig",AND($R$1="RWH",C454="Refrig"),AND($R$1="RWH",C454="Yes")),$V454*(1+#REF!),IF($C454="Yes",$V454*(1+$P$6),V454*(1+0)))</f>
        <v>0</v>
      </c>
      <c r="Z454" s="452">
        <f>IF(OR(C454="Refrig",AND($R$1="RWH",C454="Refrig"),AND($R$1="RWH",C454="Yes")),$W454*#REF!,IF(C454="Yes",$W454*$P$7,W454*0))</f>
        <v>0</v>
      </c>
    </row>
    <row r="455" spans="1:26" ht="63" customHeight="1" thickBot="1">
      <c r="A455" s="242">
        <v>446</v>
      </c>
      <c r="B455" s="243"/>
      <c r="C455" s="247"/>
      <c r="D455" s="279"/>
      <c r="E455" s="250">
        <f t="shared" si="55"/>
        <v>0</v>
      </c>
      <c r="F455" s="278">
        <f t="array" ref="F455">IFERROR(INDEX(CodeLPD,MATCH($D$8&amp;$D455,CodeMethod&amp;SpaceType,0), MATCH('Project Information'!$F$15,Table1[[#Headers],[2020 ECCCNYS (der. IECC 2018)]:[IECC 2015]],0)),0)</f>
        <v>0</v>
      </c>
      <c r="G455" s="328">
        <f>IF(AND('Project Information'!$C$15="Space By Space",'Interior Space'!$B455&gt;0),VLOOKUP('Interior Space'!$D455,Code!$B$34:$E$130,4,TRUE),IF(AND('Project Information'!$C$15="Whole Building",'Project Information'!$L$11=0),'Project Information'!$O$11,IF(AND('Project Information'!$C$15="Whole Building",'Project Information'!$L$11&lt;&gt;'Project Information'!$O$11),'Project Information'!$L$11,0)))</f>
        <v>0</v>
      </c>
      <c r="H455" s="248"/>
      <c r="I455" s="218">
        <f>IFERROR(VLOOKUP(H455,'LED Products List'!$B$8:$G$57,2,FALSE),0)</f>
        <v>0</v>
      </c>
      <c r="J455" s="218">
        <f>IFERROR(VLOOKUP(H455,'LED Products List'!$B$8:$G$57,3,FALSE),0)</f>
        <v>0</v>
      </c>
      <c r="K455" s="218">
        <f>IFERROR(VLOOKUP(H455,'LED Products List'!$B$8:$G$57,4,FALSE),0)</f>
        <v>0</v>
      </c>
      <c r="L455" s="248"/>
      <c r="M455" s="249"/>
      <c r="N455" s="250">
        <f t="shared" si="56"/>
        <v>0</v>
      </c>
      <c r="O455" s="251">
        <f t="shared" si="57"/>
        <v>0</v>
      </c>
      <c r="P455" s="179">
        <f t="shared" si="58"/>
        <v>0</v>
      </c>
      <c r="Q455" s="179">
        <f t="shared" si="59"/>
        <v>0</v>
      </c>
      <c r="R455" s="179">
        <f t="shared" si="60"/>
        <v>0</v>
      </c>
      <c r="S455" s="331"/>
      <c r="T455" s="480">
        <f t="shared" si="61"/>
        <v>0</v>
      </c>
      <c r="U455" s="448">
        <f t="shared" si="54"/>
        <v>0</v>
      </c>
      <c r="V455" s="449">
        <f>IF($D$8="Space By Space",$F455*$E455,IF($D455="Atrium &gt;40 ft in height",($F455*$E455)+0.04,IF($B455&lt;&gt;0,$E$8*'Project Information'!$L$9,0)))</f>
        <v>0</v>
      </c>
      <c r="W455" s="453">
        <f t="shared" si="62"/>
        <v>0</v>
      </c>
      <c r="X455" s="453">
        <f>IF(OR(C455="Refrig",AND($R$1="RWH",C455="Refrig"),AND($R$1="RWH",C455="Yes")),$W455*(1+#REF!),IF($C455="Yes",$W455*(1+$P$5),W455))</f>
        <v>0</v>
      </c>
      <c r="Y455" s="452">
        <f>IF(OR(C455="Refrig",AND($R$1="RWH",C455="Refrig"),AND($R$1="RWH",C455="Yes")),$V455*(1+#REF!),IF($C455="Yes",$V455*(1+$P$6),V455*(1+0)))</f>
        <v>0</v>
      </c>
      <c r="Z455" s="452">
        <f>IF(OR(C455="Refrig",AND($R$1="RWH",C455="Refrig"),AND($R$1="RWH",C455="Yes")),$W455*#REF!,IF(C455="Yes",$W455*$P$7,W455*0))</f>
        <v>0</v>
      </c>
    </row>
    <row r="456" spans="1:26" ht="63" customHeight="1" thickBot="1">
      <c r="A456" s="242">
        <v>447</v>
      </c>
      <c r="B456" s="243"/>
      <c r="C456" s="247"/>
      <c r="D456" s="279"/>
      <c r="E456" s="250">
        <f t="shared" si="55"/>
        <v>0</v>
      </c>
      <c r="F456" s="278">
        <f t="array" ref="F456">IFERROR(INDEX(CodeLPD,MATCH($D$8&amp;$D456,CodeMethod&amp;SpaceType,0), MATCH('Project Information'!$F$15,Table1[[#Headers],[2020 ECCCNYS (der. IECC 2018)]:[IECC 2015]],0)),0)</f>
        <v>0</v>
      </c>
      <c r="G456" s="328">
        <f>IF(AND('Project Information'!$C$15="Space By Space",'Interior Space'!$B456&gt;0),VLOOKUP('Interior Space'!$D456,Code!$B$34:$E$130,4,TRUE),IF(AND('Project Information'!$C$15="Whole Building",'Project Information'!$L$11=0),'Project Information'!$O$11,IF(AND('Project Information'!$C$15="Whole Building",'Project Information'!$L$11&lt;&gt;'Project Information'!$O$11),'Project Information'!$L$11,0)))</f>
        <v>0</v>
      </c>
      <c r="H456" s="248"/>
      <c r="I456" s="218">
        <f>IFERROR(VLOOKUP(H456,'LED Products List'!$B$8:$G$57,2,FALSE),0)</f>
        <v>0</v>
      </c>
      <c r="J456" s="218">
        <f>IFERROR(VLOOKUP(H456,'LED Products List'!$B$8:$G$57,3,FALSE),0)</f>
        <v>0</v>
      </c>
      <c r="K456" s="218">
        <f>IFERROR(VLOOKUP(H456,'LED Products List'!$B$8:$G$57,4,FALSE),0)</f>
        <v>0</v>
      </c>
      <c r="L456" s="248"/>
      <c r="M456" s="249"/>
      <c r="N456" s="250">
        <f t="shared" si="56"/>
        <v>0</v>
      </c>
      <c r="O456" s="251">
        <f t="shared" si="57"/>
        <v>0</v>
      </c>
      <c r="P456" s="179">
        <f t="shared" si="58"/>
        <v>0</v>
      </c>
      <c r="Q456" s="179">
        <f t="shared" si="59"/>
        <v>0</v>
      </c>
      <c r="R456" s="179">
        <f t="shared" si="60"/>
        <v>0</v>
      </c>
      <c r="S456" s="331"/>
      <c r="T456" s="480">
        <f t="shared" si="61"/>
        <v>0</v>
      </c>
      <c r="U456" s="448">
        <f t="shared" si="54"/>
        <v>0</v>
      </c>
      <c r="V456" s="449">
        <f>IF($D$8="Space By Space",$F456*$E456,IF($D456="Atrium &gt;40 ft in height",($F456*$E456)+0.04,IF($B456&lt;&gt;0,$E$8*'Project Information'!$L$9,0)))</f>
        <v>0</v>
      </c>
      <c r="W456" s="453">
        <f t="shared" si="62"/>
        <v>0</v>
      </c>
      <c r="X456" s="453">
        <f>IF(OR(C456="Refrig",AND($R$1="RWH",C456="Refrig"),AND($R$1="RWH",C456="Yes")),$W456*(1+#REF!),IF($C456="Yes",$W456*(1+$P$5),W456))</f>
        <v>0</v>
      </c>
      <c r="Y456" s="452">
        <f>IF(OR(C456="Refrig",AND($R$1="RWH",C456="Refrig"),AND($R$1="RWH",C456="Yes")),$V456*(1+#REF!),IF($C456="Yes",$V456*(1+$P$6),V456*(1+0)))</f>
        <v>0</v>
      </c>
      <c r="Z456" s="452">
        <f>IF(OR(C456="Refrig",AND($R$1="RWH",C456="Refrig"),AND($R$1="RWH",C456="Yes")),$W456*#REF!,IF(C456="Yes",$W456*$P$7,W456*0))</f>
        <v>0</v>
      </c>
    </row>
    <row r="457" spans="1:26" ht="63" customHeight="1" thickBot="1">
      <c r="A457" s="242">
        <v>448</v>
      </c>
      <c r="B457" s="243"/>
      <c r="C457" s="247"/>
      <c r="D457" s="279"/>
      <c r="E457" s="250">
        <f t="shared" si="55"/>
        <v>0</v>
      </c>
      <c r="F457" s="278">
        <f t="array" ref="F457">IFERROR(INDEX(CodeLPD,MATCH($D$8&amp;$D457,CodeMethod&amp;SpaceType,0), MATCH('Project Information'!$F$15,Table1[[#Headers],[2020 ECCCNYS (der. IECC 2018)]:[IECC 2015]],0)),0)</f>
        <v>0</v>
      </c>
      <c r="G457" s="328">
        <f>IF(AND('Project Information'!$C$15="Space By Space",'Interior Space'!$B457&gt;0),VLOOKUP('Interior Space'!$D457,Code!$B$34:$E$130,4,TRUE),IF(AND('Project Information'!$C$15="Whole Building",'Project Information'!$L$11=0),'Project Information'!$O$11,IF(AND('Project Information'!$C$15="Whole Building",'Project Information'!$L$11&lt;&gt;'Project Information'!$O$11),'Project Information'!$L$11,0)))</f>
        <v>0</v>
      </c>
      <c r="H457" s="248"/>
      <c r="I457" s="218">
        <f>IFERROR(VLOOKUP(H457,'LED Products List'!$B$8:$G$57,2,FALSE),0)</f>
        <v>0</v>
      </c>
      <c r="J457" s="218">
        <f>IFERROR(VLOOKUP(H457,'LED Products List'!$B$8:$G$57,3,FALSE),0)</f>
        <v>0</v>
      </c>
      <c r="K457" s="218">
        <f>IFERROR(VLOOKUP(H457,'LED Products List'!$B$8:$G$57,4,FALSE),0)</f>
        <v>0</v>
      </c>
      <c r="L457" s="248"/>
      <c r="M457" s="249"/>
      <c r="N457" s="250">
        <f t="shared" si="56"/>
        <v>0</v>
      </c>
      <c r="O457" s="251">
        <f t="shared" si="57"/>
        <v>0</v>
      </c>
      <c r="P457" s="179">
        <f t="shared" si="58"/>
        <v>0</v>
      </c>
      <c r="Q457" s="179">
        <f t="shared" si="59"/>
        <v>0</v>
      </c>
      <c r="R457" s="179">
        <f t="shared" si="60"/>
        <v>0</v>
      </c>
      <c r="S457" s="331"/>
      <c r="T457" s="480">
        <f t="shared" si="61"/>
        <v>0</v>
      </c>
      <c r="U457" s="448">
        <f t="shared" si="54"/>
        <v>0</v>
      </c>
      <c r="V457" s="449">
        <f>IF($D$8="Space By Space",$F457*$E457,IF($D457="Atrium &gt;40 ft in height",($F457*$E457)+0.04,IF($B457&lt;&gt;0,$E$8*'Project Information'!$L$9,0)))</f>
        <v>0</v>
      </c>
      <c r="W457" s="453">
        <f t="shared" si="62"/>
        <v>0</v>
      </c>
      <c r="X457" s="453">
        <f>IF(OR(C457="Refrig",AND($R$1="RWH",C457="Refrig"),AND($R$1="RWH",C457="Yes")),$W457*(1+#REF!),IF($C457="Yes",$W457*(1+$P$5),W457))</f>
        <v>0</v>
      </c>
      <c r="Y457" s="452">
        <f>IF(OR(C457="Refrig",AND($R$1="RWH",C457="Refrig"),AND($R$1="RWH",C457="Yes")),$V457*(1+#REF!),IF($C457="Yes",$V457*(1+$P$6),V457*(1+0)))</f>
        <v>0</v>
      </c>
      <c r="Z457" s="452">
        <f>IF(OR(C457="Refrig",AND($R$1="RWH",C457="Refrig"),AND($R$1="RWH",C457="Yes")),$W457*#REF!,IF(C457="Yes",$W457*$P$7,W457*0))</f>
        <v>0</v>
      </c>
    </row>
    <row r="458" spans="1:26" ht="63" customHeight="1" thickBot="1">
      <c r="A458" s="242">
        <v>449</v>
      </c>
      <c r="B458" s="243"/>
      <c r="C458" s="247"/>
      <c r="D458" s="279"/>
      <c r="E458" s="250">
        <f t="shared" si="55"/>
        <v>0</v>
      </c>
      <c r="F458" s="278">
        <f t="array" ref="F458">IFERROR(INDEX(CodeLPD,MATCH($D$8&amp;$D458,CodeMethod&amp;SpaceType,0), MATCH('Project Information'!$F$15,Table1[[#Headers],[2020 ECCCNYS (der. IECC 2018)]:[IECC 2015]],0)),0)</f>
        <v>0</v>
      </c>
      <c r="G458" s="328">
        <f>IF(AND('Project Information'!$C$15="Space By Space",'Interior Space'!$B458&gt;0),VLOOKUP('Interior Space'!$D458,Code!$B$34:$E$130,4,TRUE),IF(AND('Project Information'!$C$15="Whole Building",'Project Information'!$L$11=0),'Project Information'!$O$11,IF(AND('Project Information'!$C$15="Whole Building",'Project Information'!$L$11&lt;&gt;'Project Information'!$O$11),'Project Information'!$L$11,0)))</f>
        <v>0</v>
      </c>
      <c r="H458" s="248"/>
      <c r="I458" s="218">
        <f>IFERROR(VLOOKUP(H458,'LED Products List'!$B$8:$G$57,2,FALSE),0)</f>
        <v>0</v>
      </c>
      <c r="J458" s="218">
        <f>IFERROR(VLOOKUP(H458,'LED Products List'!$B$8:$G$57,3,FALSE),0)</f>
        <v>0</v>
      </c>
      <c r="K458" s="218">
        <f>IFERROR(VLOOKUP(H458,'LED Products List'!$B$8:$G$57,4,FALSE),0)</f>
        <v>0</v>
      </c>
      <c r="L458" s="248"/>
      <c r="M458" s="249"/>
      <c r="N458" s="250">
        <f t="shared" si="56"/>
        <v>0</v>
      </c>
      <c r="O458" s="251">
        <f t="shared" si="57"/>
        <v>0</v>
      </c>
      <c r="P458" s="179">
        <f t="shared" si="58"/>
        <v>0</v>
      </c>
      <c r="Q458" s="179">
        <f t="shared" si="59"/>
        <v>0</v>
      </c>
      <c r="R458" s="179">
        <f t="shared" si="60"/>
        <v>0</v>
      </c>
      <c r="S458" s="331"/>
      <c r="T458" s="480">
        <f t="shared" si="61"/>
        <v>0</v>
      </c>
      <c r="U458" s="448">
        <f t="shared" ref="U458:U509" si="63">IF(M458="Yes",(K458*N458*$AB$2),0)</f>
        <v>0</v>
      </c>
      <c r="V458" s="449">
        <f>IF($D$8="Space By Space",$F458*$E458,IF($D458="Atrium &gt;40 ft in height",($F458*$E458)+0.04,IF($B458&lt;&gt;0,$E$8*'Project Information'!$L$9,0)))</f>
        <v>0</v>
      </c>
      <c r="W458" s="453">
        <f t="shared" si="62"/>
        <v>0</v>
      </c>
      <c r="X458" s="453">
        <f>IF(OR(C458="Refrig",AND($R$1="RWH",C458="Refrig"),AND($R$1="RWH",C458="Yes")),$W458*(1+#REF!),IF($C458="Yes",$W458*(1+$P$5),W458))</f>
        <v>0</v>
      </c>
      <c r="Y458" s="452">
        <f>IF(OR(C458="Refrig",AND($R$1="RWH",C458="Refrig"),AND($R$1="RWH",C458="Yes")),$V458*(1+#REF!),IF($C458="Yes",$V458*(1+$P$6),V458*(1+0)))</f>
        <v>0</v>
      </c>
      <c r="Z458" s="452">
        <f>IF(OR(C458="Refrig",AND($R$1="RWH",C458="Refrig"),AND($R$1="RWH",C458="Yes")),$W458*#REF!,IF(C458="Yes",$W458*$P$7,W458*0))</f>
        <v>0</v>
      </c>
    </row>
    <row r="459" spans="1:26" ht="63" customHeight="1" thickBot="1">
      <c r="A459" s="242">
        <v>450</v>
      </c>
      <c r="B459" s="243"/>
      <c r="C459" s="247"/>
      <c r="D459" s="279"/>
      <c r="E459" s="250">
        <f t="shared" ref="E459:E509" si="64">IF(LEFT(D459,6)="Atrium","Enter Total Atrium Height in Feet",0)</f>
        <v>0</v>
      </c>
      <c r="F459" s="278">
        <f t="array" ref="F459">IFERROR(INDEX(CodeLPD,MATCH($D$8&amp;$D459,CodeMethod&amp;SpaceType,0), MATCH('Project Information'!$F$15,Table1[[#Headers],[2020 ECCCNYS (der. IECC 2018)]:[IECC 2015]],0)),0)</f>
        <v>0</v>
      </c>
      <c r="G459" s="328">
        <f>IF(AND('Project Information'!$C$15="Space By Space",'Interior Space'!$B459&gt;0),VLOOKUP('Interior Space'!$D459,Code!$B$34:$E$130,4,TRUE),IF(AND('Project Information'!$C$15="Whole Building",'Project Information'!$L$11=0),'Project Information'!$O$11,IF(AND('Project Information'!$C$15="Whole Building",'Project Information'!$L$11&lt;&gt;'Project Information'!$O$11),'Project Information'!$L$11,0)))</f>
        <v>0</v>
      </c>
      <c r="H459" s="248"/>
      <c r="I459" s="218">
        <f>IFERROR(VLOOKUP(H459,'LED Products List'!$B$8:$G$57,2,FALSE),0)</f>
        <v>0</v>
      </c>
      <c r="J459" s="218">
        <f>IFERROR(VLOOKUP(H459,'LED Products List'!$B$8:$G$57,3,FALSE),0)</f>
        <v>0</v>
      </c>
      <c r="K459" s="218">
        <f>IFERROR(VLOOKUP(H459,'LED Products List'!$B$8:$G$57,4,FALSE),0)</f>
        <v>0</v>
      </c>
      <c r="L459" s="248"/>
      <c r="M459" s="249"/>
      <c r="N459" s="250">
        <f t="shared" ref="N459:N509" si="65">L459</f>
        <v>0</v>
      </c>
      <c r="O459" s="251">
        <f t="shared" ref="O459:O509" si="66">IF(M459="Yes",(K459*L459)-(K459*N459*$AB$2),K459*L459)</f>
        <v>0</v>
      </c>
      <c r="P459" s="179">
        <f t="shared" ref="P459:P509" si="67">IFERROR(IF(C459="Refrigerated",G459*$O459*(1+1/$S$5),IF(C459="Frozen",G459*$O459*(1+1/$S$7),IF(C459="Yes",G459*$O459*(1+$P$5),G459*$O459))),0)</f>
        <v>0</v>
      </c>
      <c r="Q459" s="179">
        <f t="shared" ref="Q459:Q509" si="68">IFERROR(IF(C459="Refrigerated",$O459*(1+1/$S$5),IF(C459="Frozen",$O459*(1+1/$S$7),IF(C459="Yes",$O459*(1+$P$6),$O459))),0)</f>
        <v>0</v>
      </c>
      <c r="R459" s="179">
        <f t="shared" ref="R459:R509" si="69">IFERROR(IF(C459="Yes",$G459*$O459*$P$7,$G459*$O459*0),0)</f>
        <v>0</v>
      </c>
      <c r="S459" s="331"/>
      <c r="T459" s="480">
        <f t="shared" ref="T459:T509" si="70">O459*G459/1000</f>
        <v>0</v>
      </c>
      <c r="U459" s="448">
        <f t="shared" si="63"/>
        <v>0</v>
      </c>
      <c r="V459" s="449">
        <f>IF($D$8="Space By Space",$F459*$E459,IF($D459="Atrium &gt;40 ft in height",($F459*$E459)+0.04,IF($B459&lt;&gt;0,$E$8*'Project Information'!$L$9,0)))</f>
        <v>0</v>
      </c>
      <c r="W459" s="453">
        <f t="shared" ref="W459:W509" si="71">IF($D$8="Space By Space",V459*G459,V459*G459)</f>
        <v>0</v>
      </c>
      <c r="X459" s="453">
        <f>IF(OR(C459="Refrig",AND($R$1="RWH",C459="Refrig"),AND($R$1="RWH",C459="Yes")),$W459*(1+#REF!),IF($C459="Yes",$W459*(1+$P$5),W459))</f>
        <v>0</v>
      </c>
      <c r="Y459" s="452">
        <f>IF(OR(C459="Refrig",AND($R$1="RWH",C459="Refrig"),AND($R$1="RWH",C459="Yes")),$V459*(1+#REF!),IF($C459="Yes",$V459*(1+$P$6),V459*(1+0)))</f>
        <v>0</v>
      </c>
      <c r="Z459" s="452">
        <f>IF(OR(C459="Refrig",AND($R$1="RWH",C459="Refrig"),AND($R$1="RWH",C459="Yes")),$W459*#REF!,IF(C459="Yes",$W459*$P$7,W459*0))</f>
        <v>0</v>
      </c>
    </row>
    <row r="460" spans="1:26" ht="63" customHeight="1" thickBot="1">
      <c r="A460" s="242">
        <v>451</v>
      </c>
      <c r="B460" s="243"/>
      <c r="C460" s="247"/>
      <c r="D460" s="279"/>
      <c r="E460" s="250">
        <f t="shared" si="64"/>
        <v>0</v>
      </c>
      <c r="F460" s="278">
        <f t="array" ref="F460">IFERROR(INDEX(CodeLPD,MATCH($D$8&amp;$D460,CodeMethod&amp;SpaceType,0), MATCH('Project Information'!$F$15,Table1[[#Headers],[2020 ECCCNYS (der. IECC 2018)]:[IECC 2015]],0)),0)</f>
        <v>0</v>
      </c>
      <c r="G460" s="328">
        <f>IF(AND('Project Information'!$C$15="Space By Space",'Interior Space'!$B460&gt;0),VLOOKUP('Interior Space'!$D460,Code!$B$34:$E$130,4,TRUE),IF(AND('Project Information'!$C$15="Whole Building",'Project Information'!$L$11=0),'Project Information'!$O$11,IF(AND('Project Information'!$C$15="Whole Building",'Project Information'!$L$11&lt;&gt;'Project Information'!$O$11),'Project Information'!$L$11,0)))</f>
        <v>0</v>
      </c>
      <c r="H460" s="248"/>
      <c r="I460" s="218">
        <f>IFERROR(VLOOKUP(H460,'LED Products List'!$B$8:$G$57,2,FALSE),0)</f>
        <v>0</v>
      </c>
      <c r="J460" s="218">
        <f>IFERROR(VLOOKUP(H460,'LED Products List'!$B$8:$G$57,3,FALSE),0)</f>
        <v>0</v>
      </c>
      <c r="K460" s="218">
        <f>IFERROR(VLOOKUP(H460,'LED Products List'!$B$8:$G$57,4,FALSE),0)</f>
        <v>0</v>
      </c>
      <c r="L460" s="248"/>
      <c r="M460" s="249"/>
      <c r="N460" s="250">
        <f t="shared" si="65"/>
        <v>0</v>
      </c>
      <c r="O460" s="251">
        <f t="shared" si="66"/>
        <v>0</v>
      </c>
      <c r="P460" s="179">
        <f t="shared" si="67"/>
        <v>0</v>
      </c>
      <c r="Q460" s="179">
        <f t="shared" si="68"/>
        <v>0</v>
      </c>
      <c r="R460" s="179">
        <f t="shared" si="69"/>
        <v>0</v>
      </c>
      <c r="S460" s="331"/>
      <c r="T460" s="480">
        <f t="shared" si="70"/>
        <v>0</v>
      </c>
      <c r="U460" s="448">
        <f t="shared" si="63"/>
        <v>0</v>
      </c>
      <c r="V460" s="449">
        <f>IF($D$8="Space By Space",$F460*$E460,IF($D460="Atrium &gt;40 ft in height",($F460*$E460)+0.04,IF($B460&lt;&gt;0,$E$8*'Project Information'!$L$9,0)))</f>
        <v>0</v>
      </c>
      <c r="W460" s="453">
        <f t="shared" si="71"/>
        <v>0</v>
      </c>
      <c r="X460" s="453">
        <f>IF(OR(C460="Refrig",AND($R$1="RWH",C460="Refrig"),AND($R$1="RWH",C460="Yes")),$W460*(1+#REF!),IF($C460="Yes",$W460*(1+$P$5),W460))</f>
        <v>0</v>
      </c>
      <c r="Y460" s="452">
        <f>IF(OR(C460="Refrig",AND($R$1="RWH",C460="Refrig"),AND($R$1="RWH",C460="Yes")),$V460*(1+#REF!),IF($C460="Yes",$V460*(1+$P$6),V460*(1+0)))</f>
        <v>0</v>
      </c>
      <c r="Z460" s="452">
        <f>IF(OR(C460="Refrig",AND($R$1="RWH",C460="Refrig"),AND($R$1="RWH",C460="Yes")),$W460*#REF!,IF(C460="Yes",$W460*$P$7,W460*0))</f>
        <v>0</v>
      </c>
    </row>
    <row r="461" spans="1:26" ht="63" customHeight="1" thickBot="1">
      <c r="A461" s="242">
        <v>452</v>
      </c>
      <c r="B461" s="243"/>
      <c r="C461" s="247"/>
      <c r="D461" s="279"/>
      <c r="E461" s="250">
        <f t="shared" si="64"/>
        <v>0</v>
      </c>
      <c r="F461" s="278">
        <f t="array" ref="F461">IFERROR(INDEX(CodeLPD,MATCH($D$8&amp;$D461,CodeMethod&amp;SpaceType,0), MATCH('Project Information'!$F$15,Table1[[#Headers],[2020 ECCCNYS (der. IECC 2018)]:[IECC 2015]],0)),0)</f>
        <v>0</v>
      </c>
      <c r="G461" s="328">
        <f>IF(AND('Project Information'!$C$15="Space By Space",'Interior Space'!$B461&gt;0),VLOOKUP('Interior Space'!$D461,Code!$B$34:$E$130,4,TRUE),IF(AND('Project Information'!$C$15="Whole Building",'Project Information'!$L$11=0),'Project Information'!$O$11,IF(AND('Project Information'!$C$15="Whole Building",'Project Information'!$L$11&lt;&gt;'Project Information'!$O$11),'Project Information'!$L$11,0)))</f>
        <v>0</v>
      </c>
      <c r="H461" s="248"/>
      <c r="I461" s="218">
        <f>IFERROR(VLOOKUP(H461,'LED Products List'!$B$8:$G$57,2,FALSE),0)</f>
        <v>0</v>
      </c>
      <c r="J461" s="218">
        <f>IFERROR(VLOOKUP(H461,'LED Products List'!$B$8:$G$57,3,FALSE),0)</f>
        <v>0</v>
      </c>
      <c r="K461" s="218">
        <f>IFERROR(VLOOKUP(H461,'LED Products List'!$B$8:$G$57,4,FALSE),0)</f>
        <v>0</v>
      </c>
      <c r="L461" s="248"/>
      <c r="M461" s="249"/>
      <c r="N461" s="250">
        <f t="shared" si="65"/>
        <v>0</v>
      </c>
      <c r="O461" s="251">
        <f t="shared" si="66"/>
        <v>0</v>
      </c>
      <c r="P461" s="179">
        <f t="shared" si="67"/>
        <v>0</v>
      </c>
      <c r="Q461" s="179">
        <f t="shared" si="68"/>
        <v>0</v>
      </c>
      <c r="R461" s="179">
        <f t="shared" si="69"/>
        <v>0</v>
      </c>
      <c r="S461" s="331"/>
      <c r="T461" s="480">
        <f t="shared" si="70"/>
        <v>0</v>
      </c>
      <c r="U461" s="448">
        <f t="shared" si="63"/>
        <v>0</v>
      </c>
      <c r="V461" s="449">
        <f>IF($D$8="Space By Space",$F461*$E461,IF($D461="Atrium &gt;40 ft in height",($F461*$E461)+0.04,IF($B461&lt;&gt;0,$E$8*'Project Information'!$L$9,0)))</f>
        <v>0</v>
      </c>
      <c r="W461" s="453">
        <f t="shared" si="71"/>
        <v>0</v>
      </c>
      <c r="X461" s="453">
        <f>IF(OR(C461="Refrig",AND($R$1="RWH",C461="Refrig"),AND($R$1="RWH",C461="Yes")),$W461*(1+#REF!),IF($C461="Yes",$W461*(1+$P$5),W461))</f>
        <v>0</v>
      </c>
      <c r="Y461" s="452">
        <f>IF(OR(C461="Refrig",AND($R$1="RWH",C461="Refrig"),AND($R$1="RWH",C461="Yes")),$V461*(1+#REF!),IF($C461="Yes",$V461*(1+$P$6),V461*(1+0)))</f>
        <v>0</v>
      </c>
      <c r="Z461" s="452">
        <f>IF(OR(C461="Refrig",AND($R$1="RWH",C461="Refrig"),AND($R$1="RWH",C461="Yes")),$W461*#REF!,IF(C461="Yes",$W461*$P$7,W461*0))</f>
        <v>0</v>
      </c>
    </row>
    <row r="462" spans="1:26" ht="63" customHeight="1" thickBot="1">
      <c r="A462" s="242">
        <v>453</v>
      </c>
      <c r="B462" s="243"/>
      <c r="C462" s="247"/>
      <c r="D462" s="279"/>
      <c r="E462" s="250">
        <f t="shared" si="64"/>
        <v>0</v>
      </c>
      <c r="F462" s="278">
        <f t="array" ref="F462">IFERROR(INDEX(CodeLPD,MATCH($D$8&amp;$D462,CodeMethod&amp;SpaceType,0), MATCH('Project Information'!$F$15,Table1[[#Headers],[2020 ECCCNYS (der. IECC 2018)]:[IECC 2015]],0)),0)</f>
        <v>0</v>
      </c>
      <c r="G462" s="328">
        <f>IF(AND('Project Information'!$C$15="Space By Space",'Interior Space'!$B462&gt;0),VLOOKUP('Interior Space'!$D462,Code!$B$34:$E$130,4,TRUE),IF(AND('Project Information'!$C$15="Whole Building",'Project Information'!$L$11=0),'Project Information'!$O$11,IF(AND('Project Information'!$C$15="Whole Building",'Project Information'!$L$11&lt;&gt;'Project Information'!$O$11),'Project Information'!$L$11,0)))</f>
        <v>0</v>
      </c>
      <c r="H462" s="248"/>
      <c r="I462" s="218">
        <f>IFERROR(VLOOKUP(H462,'LED Products List'!$B$8:$G$57,2,FALSE),0)</f>
        <v>0</v>
      </c>
      <c r="J462" s="218">
        <f>IFERROR(VLOOKUP(H462,'LED Products List'!$B$8:$G$57,3,FALSE),0)</f>
        <v>0</v>
      </c>
      <c r="K462" s="218">
        <f>IFERROR(VLOOKUP(H462,'LED Products List'!$B$8:$G$57,4,FALSE),0)</f>
        <v>0</v>
      </c>
      <c r="L462" s="248"/>
      <c r="M462" s="249"/>
      <c r="N462" s="250">
        <f t="shared" si="65"/>
        <v>0</v>
      </c>
      <c r="O462" s="251">
        <f t="shared" si="66"/>
        <v>0</v>
      </c>
      <c r="P462" s="179">
        <f t="shared" si="67"/>
        <v>0</v>
      </c>
      <c r="Q462" s="179">
        <f t="shared" si="68"/>
        <v>0</v>
      </c>
      <c r="R462" s="179">
        <f t="shared" si="69"/>
        <v>0</v>
      </c>
      <c r="S462" s="331"/>
      <c r="T462" s="480">
        <f t="shared" si="70"/>
        <v>0</v>
      </c>
      <c r="U462" s="448">
        <f t="shared" si="63"/>
        <v>0</v>
      </c>
      <c r="V462" s="449">
        <f>IF($D$8="Space By Space",$F462*$E462,IF($D462="Atrium &gt;40 ft in height",($F462*$E462)+0.04,IF($B462&lt;&gt;0,$E$8*'Project Information'!$L$9,0)))</f>
        <v>0</v>
      </c>
      <c r="W462" s="453">
        <f t="shared" si="71"/>
        <v>0</v>
      </c>
      <c r="X462" s="453">
        <f>IF(OR(C462="Refrig",AND($R$1="RWH",C462="Refrig"),AND($R$1="RWH",C462="Yes")),$W462*(1+#REF!),IF($C462="Yes",$W462*(1+$P$5),W462))</f>
        <v>0</v>
      </c>
      <c r="Y462" s="452">
        <f>IF(OR(C462="Refrig",AND($R$1="RWH",C462="Refrig"),AND($R$1="RWH",C462="Yes")),$V462*(1+#REF!),IF($C462="Yes",$V462*(1+$P$6),V462*(1+0)))</f>
        <v>0</v>
      </c>
      <c r="Z462" s="452">
        <f>IF(OR(C462="Refrig",AND($R$1="RWH",C462="Refrig"),AND($R$1="RWH",C462="Yes")),$W462*#REF!,IF(C462="Yes",$W462*$P$7,W462*0))</f>
        <v>0</v>
      </c>
    </row>
    <row r="463" spans="1:26" ht="63" customHeight="1" thickBot="1">
      <c r="A463" s="242">
        <v>454</v>
      </c>
      <c r="B463" s="243"/>
      <c r="C463" s="247"/>
      <c r="D463" s="279"/>
      <c r="E463" s="250">
        <f t="shared" si="64"/>
        <v>0</v>
      </c>
      <c r="F463" s="278">
        <f t="array" ref="F463">IFERROR(INDEX(CodeLPD,MATCH($D$8&amp;$D463,CodeMethod&amp;SpaceType,0), MATCH('Project Information'!$F$15,Table1[[#Headers],[2020 ECCCNYS (der. IECC 2018)]:[IECC 2015]],0)),0)</f>
        <v>0</v>
      </c>
      <c r="G463" s="328">
        <f>IF(AND('Project Information'!$C$15="Space By Space",'Interior Space'!$B463&gt;0),VLOOKUP('Interior Space'!$D463,Code!$B$34:$E$130,4,TRUE),IF(AND('Project Information'!$C$15="Whole Building",'Project Information'!$L$11=0),'Project Information'!$O$11,IF(AND('Project Information'!$C$15="Whole Building",'Project Information'!$L$11&lt;&gt;'Project Information'!$O$11),'Project Information'!$L$11,0)))</f>
        <v>0</v>
      </c>
      <c r="H463" s="248"/>
      <c r="I463" s="218">
        <f>IFERROR(VLOOKUP(H463,'LED Products List'!$B$8:$G$57,2,FALSE),0)</f>
        <v>0</v>
      </c>
      <c r="J463" s="218">
        <f>IFERROR(VLOOKUP(H463,'LED Products List'!$B$8:$G$57,3,FALSE),0)</f>
        <v>0</v>
      </c>
      <c r="K463" s="218">
        <f>IFERROR(VLOOKUP(H463,'LED Products List'!$B$8:$G$57,4,FALSE),0)</f>
        <v>0</v>
      </c>
      <c r="L463" s="248"/>
      <c r="M463" s="249"/>
      <c r="N463" s="250">
        <f t="shared" si="65"/>
        <v>0</v>
      </c>
      <c r="O463" s="251">
        <f t="shared" si="66"/>
        <v>0</v>
      </c>
      <c r="P463" s="179">
        <f t="shared" si="67"/>
        <v>0</v>
      </c>
      <c r="Q463" s="179">
        <f t="shared" si="68"/>
        <v>0</v>
      </c>
      <c r="R463" s="179">
        <f t="shared" si="69"/>
        <v>0</v>
      </c>
      <c r="S463" s="331"/>
      <c r="T463" s="480">
        <f t="shared" si="70"/>
        <v>0</v>
      </c>
      <c r="U463" s="448">
        <f t="shared" si="63"/>
        <v>0</v>
      </c>
      <c r="V463" s="449">
        <f>IF($D$8="Space By Space",$F463*$E463,IF($D463="Atrium &gt;40 ft in height",($F463*$E463)+0.04,IF($B463&lt;&gt;0,$E$8*'Project Information'!$L$9,0)))</f>
        <v>0</v>
      </c>
      <c r="W463" s="453">
        <f t="shared" si="71"/>
        <v>0</v>
      </c>
      <c r="X463" s="453">
        <f>IF(OR(C463="Refrig",AND($R$1="RWH",C463="Refrig"),AND($R$1="RWH",C463="Yes")),$W463*(1+#REF!),IF($C463="Yes",$W463*(1+$P$5),W463))</f>
        <v>0</v>
      </c>
      <c r="Y463" s="452">
        <f>IF(OR(C463="Refrig",AND($R$1="RWH",C463="Refrig"),AND($R$1="RWH",C463="Yes")),$V463*(1+#REF!),IF($C463="Yes",$V463*(1+$P$6),V463*(1+0)))</f>
        <v>0</v>
      </c>
      <c r="Z463" s="452">
        <f>IF(OR(C463="Refrig",AND($R$1="RWH",C463="Refrig"),AND($R$1="RWH",C463="Yes")),$W463*#REF!,IF(C463="Yes",$W463*$P$7,W463*0))</f>
        <v>0</v>
      </c>
    </row>
    <row r="464" spans="1:26" ht="63" customHeight="1" thickBot="1">
      <c r="A464" s="242">
        <v>455</v>
      </c>
      <c r="B464" s="243"/>
      <c r="C464" s="247"/>
      <c r="D464" s="279"/>
      <c r="E464" s="250">
        <f t="shared" si="64"/>
        <v>0</v>
      </c>
      <c r="F464" s="278">
        <f t="array" ref="F464">IFERROR(INDEX(CodeLPD,MATCH($D$8&amp;$D464,CodeMethod&amp;SpaceType,0), MATCH('Project Information'!$F$15,Table1[[#Headers],[2020 ECCCNYS (der. IECC 2018)]:[IECC 2015]],0)),0)</f>
        <v>0</v>
      </c>
      <c r="G464" s="328">
        <f>IF(AND('Project Information'!$C$15="Space By Space",'Interior Space'!$B464&gt;0),VLOOKUP('Interior Space'!$D464,Code!$B$34:$E$130,4,TRUE),IF(AND('Project Information'!$C$15="Whole Building",'Project Information'!$L$11=0),'Project Information'!$O$11,IF(AND('Project Information'!$C$15="Whole Building",'Project Information'!$L$11&lt;&gt;'Project Information'!$O$11),'Project Information'!$L$11,0)))</f>
        <v>0</v>
      </c>
      <c r="H464" s="248"/>
      <c r="I464" s="218">
        <f>IFERROR(VLOOKUP(H464,'LED Products List'!$B$8:$G$57,2,FALSE),0)</f>
        <v>0</v>
      </c>
      <c r="J464" s="218">
        <f>IFERROR(VLOOKUP(H464,'LED Products List'!$B$8:$G$57,3,FALSE),0)</f>
        <v>0</v>
      </c>
      <c r="K464" s="218">
        <f>IFERROR(VLOOKUP(H464,'LED Products List'!$B$8:$G$57,4,FALSE),0)</f>
        <v>0</v>
      </c>
      <c r="L464" s="248"/>
      <c r="M464" s="249"/>
      <c r="N464" s="250">
        <f t="shared" si="65"/>
        <v>0</v>
      </c>
      <c r="O464" s="251">
        <f t="shared" si="66"/>
        <v>0</v>
      </c>
      <c r="P464" s="179">
        <f t="shared" si="67"/>
        <v>0</v>
      </c>
      <c r="Q464" s="179">
        <f t="shared" si="68"/>
        <v>0</v>
      </c>
      <c r="R464" s="179">
        <f t="shared" si="69"/>
        <v>0</v>
      </c>
      <c r="S464" s="331"/>
      <c r="T464" s="480">
        <f t="shared" si="70"/>
        <v>0</v>
      </c>
      <c r="U464" s="448">
        <f t="shared" si="63"/>
        <v>0</v>
      </c>
      <c r="V464" s="449">
        <f>IF($D$8="Space By Space",$F464*$E464,IF($D464="Atrium &gt;40 ft in height",($F464*$E464)+0.04,IF($B464&lt;&gt;0,$E$8*'Project Information'!$L$9,0)))</f>
        <v>0</v>
      </c>
      <c r="W464" s="453">
        <f t="shared" si="71"/>
        <v>0</v>
      </c>
      <c r="X464" s="453">
        <f>IF(OR(C464="Refrig",AND($R$1="RWH",C464="Refrig"),AND($R$1="RWH",C464="Yes")),$W464*(1+#REF!),IF($C464="Yes",$W464*(1+$P$5),W464))</f>
        <v>0</v>
      </c>
      <c r="Y464" s="452">
        <f>IF(OR(C464="Refrig",AND($R$1="RWH",C464="Refrig"),AND($R$1="RWH",C464="Yes")),$V464*(1+#REF!),IF($C464="Yes",$V464*(1+$P$6),V464*(1+0)))</f>
        <v>0</v>
      </c>
      <c r="Z464" s="452">
        <f>IF(OR(C464="Refrig",AND($R$1="RWH",C464="Refrig"),AND($R$1="RWH",C464="Yes")),$W464*#REF!,IF(C464="Yes",$W464*$P$7,W464*0))</f>
        <v>0</v>
      </c>
    </row>
    <row r="465" spans="1:26" ht="63" customHeight="1" thickBot="1">
      <c r="A465" s="242">
        <v>456</v>
      </c>
      <c r="B465" s="243"/>
      <c r="C465" s="247"/>
      <c r="D465" s="279"/>
      <c r="E465" s="250">
        <f t="shared" si="64"/>
        <v>0</v>
      </c>
      <c r="F465" s="278">
        <f t="array" ref="F465">IFERROR(INDEX(CodeLPD,MATCH($D$8&amp;$D465,CodeMethod&amp;SpaceType,0), MATCH('Project Information'!$F$15,Table1[[#Headers],[2020 ECCCNYS (der. IECC 2018)]:[IECC 2015]],0)),0)</f>
        <v>0</v>
      </c>
      <c r="G465" s="328">
        <f>IF(AND('Project Information'!$C$15="Space By Space",'Interior Space'!$B465&gt;0),VLOOKUP('Interior Space'!$D465,Code!$B$34:$E$130,4,TRUE),IF(AND('Project Information'!$C$15="Whole Building",'Project Information'!$L$11=0),'Project Information'!$O$11,IF(AND('Project Information'!$C$15="Whole Building",'Project Information'!$L$11&lt;&gt;'Project Information'!$O$11),'Project Information'!$L$11,0)))</f>
        <v>0</v>
      </c>
      <c r="H465" s="248"/>
      <c r="I465" s="218">
        <f>IFERROR(VLOOKUP(H465,'LED Products List'!$B$8:$G$57,2,FALSE),0)</f>
        <v>0</v>
      </c>
      <c r="J465" s="218">
        <f>IFERROR(VLOOKUP(H465,'LED Products List'!$B$8:$G$57,3,FALSE),0)</f>
        <v>0</v>
      </c>
      <c r="K465" s="218">
        <f>IFERROR(VLOOKUP(H465,'LED Products List'!$B$8:$G$57,4,FALSE),0)</f>
        <v>0</v>
      </c>
      <c r="L465" s="248"/>
      <c r="M465" s="249"/>
      <c r="N465" s="250">
        <f t="shared" si="65"/>
        <v>0</v>
      </c>
      <c r="O465" s="251">
        <f t="shared" si="66"/>
        <v>0</v>
      </c>
      <c r="P465" s="179">
        <f t="shared" si="67"/>
        <v>0</v>
      </c>
      <c r="Q465" s="179">
        <f t="shared" si="68"/>
        <v>0</v>
      </c>
      <c r="R465" s="179">
        <f t="shared" si="69"/>
        <v>0</v>
      </c>
      <c r="S465" s="331"/>
      <c r="T465" s="480">
        <f t="shared" si="70"/>
        <v>0</v>
      </c>
      <c r="U465" s="448">
        <f t="shared" si="63"/>
        <v>0</v>
      </c>
      <c r="V465" s="449">
        <f>IF($D$8="Space By Space",$F465*$E465,IF($D465="Atrium &gt;40 ft in height",($F465*$E465)+0.04,IF($B465&lt;&gt;0,$E$8*'Project Information'!$L$9,0)))</f>
        <v>0</v>
      </c>
      <c r="W465" s="453">
        <f t="shared" si="71"/>
        <v>0</v>
      </c>
      <c r="X465" s="453">
        <f>IF(OR(C465="Refrig",AND($R$1="RWH",C465="Refrig"),AND($R$1="RWH",C465="Yes")),$W465*(1+#REF!),IF($C465="Yes",$W465*(1+$P$5),W465))</f>
        <v>0</v>
      </c>
      <c r="Y465" s="452">
        <f>IF(OR(C465="Refrig",AND($R$1="RWH",C465="Refrig"),AND($R$1="RWH",C465="Yes")),$V465*(1+#REF!),IF($C465="Yes",$V465*(1+$P$6),V465*(1+0)))</f>
        <v>0</v>
      </c>
      <c r="Z465" s="452">
        <f>IF(OR(C465="Refrig",AND($R$1="RWH",C465="Refrig"),AND($R$1="RWH",C465="Yes")),$W465*#REF!,IF(C465="Yes",$W465*$P$7,W465*0))</f>
        <v>0</v>
      </c>
    </row>
    <row r="466" spans="1:26" ht="63" customHeight="1" thickBot="1">
      <c r="A466" s="242">
        <v>457</v>
      </c>
      <c r="B466" s="243"/>
      <c r="C466" s="247"/>
      <c r="D466" s="279"/>
      <c r="E466" s="250">
        <f t="shared" si="64"/>
        <v>0</v>
      </c>
      <c r="F466" s="278">
        <f t="array" ref="F466">IFERROR(INDEX(CodeLPD,MATCH($D$8&amp;$D466,CodeMethod&amp;SpaceType,0), MATCH('Project Information'!$F$15,Table1[[#Headers],[2020 ECCCNYS (der. IECC 2018)]:[IECC 2015]],0)),0)</f>
        <v>0</v>
      </c>
      <c r="G466" s="328">
        <f>IF(AND('Project Information'!$C$15="Space By Space",'Interior Space'!$B466&gt;0),VLOOKUP('Interior Space'!$D466,Code!$B$34:$E$130,4,TRUE),IF(AND('Project Information'!$C$15="Whole Building",'Project Information'!$L$11=0),'Project Information'!$O$11,IF(AND('Project Information'!$C$15="Whole Building",'Project Information'!$L$11&lt;&gt;'Project Information'!$O$11),'Project Information'!$L$11,0)))</f>
        <v>0</v>
      </c>
      <c r="H466" s="248"/>
      <c r="I466" s="218">
        <f>IFERROR(VLOOKUP(H466,'LED Products List'!$B$8:$G$57,2,FALSE),0)</f>
        <v>0</v>
      </c>
      <c r="J466" s="218">
        <f>IFERROR(VLOOKUP(H466,'LED Products List'!$B$8:$G$57,3,FALSE),0)</f>
        <v>0</v>
      </c>
      <c r="K466" s="218">
        <f>IFERROR(VLOOKUP(H466,'LED Products List'!$B$8:$G$57,4,FALSE),0)</f>
        <v>0</v>
      </c>
      <c r="L466" s="248"/>
      <c r="M466" s="249"/>
      <c r="N466" s="250">
        <f t="shared" si="65"/>
        <v>0</v>
      </c>
      <c r="O466" s="251">
        <f t="shared" si="66"/>
        <v>0</v>
      </c>
      <c r="P466" s="179">
        <f t="shared" si="67"/>
        <v>0</v>
      </c>
      <c r="Q466" s="179">
        <f t="shared" si="68"/>
        <v>0</v>
      </c>
      <c r="R466" s="179">
        <f t="shared" si="69"/>
        <v>0</v>
      </c>
      <c r="S466" s="331"/>
      <c r="T466" s="480">
        <f t="shared" si="70"/>
        <v>0</v>
      </c>
      <c r="U466" s="448">
        <f t="shared" si="63"/>
        <v>0</v>
      </c>
      <c r="V466" s="449">
        <f>IF($D$8="Space By Space",$F466*$E466,IF($D466="Atrium &gt;40 ft in height",($F466*$E466)+0.04,IF($B466&lt;&gt;0,$E$8*'Project Information'!$L$9,0)))</f>
        <v>0</v>
      </c>
      <c r="W466" s="453">
        <f t="shared" si="71"/>
        <v>0</v>
      </c>
      <c r="X466" s="453">
        <f>IF(OR(C466="Refrig",AND($R$1="RWH",C466="Refrig"),AND($R$1="RWH",C466="Yes")),$W466*(1+#REF!),IF($C466="Yes",$W466*(1+$P$5),W466))</f>
        <v>0</v>
      </c>
      <c r="Y466" s="452">
        <f>IF(OR(C466="Refrig",AND($R$1="RWH",C466="Refrig"),AND($R$1="RWH",C466="Yes")),$V466*(1+#REF!),IF($C466="Yes",$V466*(1+$P$6),V466*(1+0)))</f>
        <v>0</v>
      </c>
      <c r="Z466" s="452">
        <f>IF(OR(C466="Refrig",AND($R$1="RWH",C466="Refrig"),AND($R$1="RWH",C466="Yes")),$W466*#REF!,IF(C466="Yes",$W466*$P$7,W466*0))</f>
        <v>0</v>
      </c>
    </row>
    <row r="467" spans="1:26" ht="63" customHeight="1" thickBot="1">
      <c r="A467" s="242">
        <v>458</v>
      </c>
      <c r="B467" s="243"/>
      <c r="C467" s="247"/>
      <c r="D467" s="279"/>
      <c r="E467" s="250">
        <f t="shared" si="64"/>
        <v>0</v>
      </c>
      <c r="F467" s="278">
        <f t="array" ref="F467">IFERROR(INDEX(CodeLPD,MATCH($D$8&amp;$D467,CodeMethod&amp;SpaceType,0), MATCH('Project Information'!$F$15,Table1[[#Headers],[2020 ECCCNYS (der. IECC 2018)]:[IECC 2015]],0)),0)</f>
        <v>0</v>
      </c>
      <c r="G467" s="328">
        <f>IF(AND('Project Information'!$C$15="Space By Space",'Interior Space'!$B467&gt;0),VLOOKUP('Interior Space'!$D467,Code!$B$34:$E$130,4,TRUE),IF(AND('Project Information'!$C$15="Whole Building",'Project Information'!$L$11=0),'Project Information'!$O$11,IF(AND('Project Information'!$C$15="Whole Building",'Project Information'!$L$11&lt;&gt;'Project Information'!$O$11),'Project Information'!$L$11,0)))</f>
        <v>0</v>
      </c>
      <c r="H467" s="248"/>
      <c r="I467" s="218">
        <f>IFERROR(VLOOKUP(H467,'LED Products List'!$B$8:$G$57,2,FALSE),0)</f>
        <v>0</v>
      </c>
      <c r="J467" s="218">
        <f>IFERROR(VLOOKUP(H467,'LED Products List'!$B$8:$G$57,3,FALSE),0)</f>
        <v>0</v>
      </c>
      <c r="K467" s="218">
        <f>IFERROR(VLOOKUP(H467,'LED Products List'!$B$8:$G$57,4,FALSE),0)</f>
        <v>0</v>
      </c>
      <c r="L467" s="248"/>
      <c r="M467" s="249"/>
      <c r="N467" s="250">
        <f t="shared" si="65"/>
        <v>0</v>
      </c>
      <c r="O467" s="251">
        <f t="shared" si="66"/>
        <v>0</v>
      </c>
      <c r="P467" s="179">
        <f t="shared" si="67"/>
        <v>0</v>
      </c>
      <c r="Q467" s="179">
        <f t="shared" si="68"/>
        <v>0</v>
      </c>
      <c r="R467" s="179">
        <f t="shared" si="69"/>
        <v>0</v>
      </c>
      <c r="S467" s="331"/>
      <c r="T467" s="480">
        <f t="shared" si="70"/>
        <v>0</v>
      </c>
      <c r="U467" s="448">
        <f t="shared" si="63"/>
        <v>0</v>
      </c>
      <c r="V467" s="449">
        <f>IF($D$8="Space By Space",$F467*$E467,IF($D467="Atrium &gt;40 ft in height",($F467*$E467)+0.04,IF($B467&lt;&gt;0,$E$8*'Project Information'!$L$9,0)))</f>
        <v>0</v>
      </c>
      <c r="W467" s="453">
        <f t="shared" si="71"/>
        <v>0</v>
      </c>
      <c r="X467" s="453">
        <f>IF(OR(C467="Refrig",AND($R$1="RWH",C467="Refrig"),AND($R$1="RWH",C467="Yes")),$W467*(1+#REF!),IF($C467="Yes",$W467*(1+$P$5),W467))</f>
        <v>0</v>
      </c>
      <c r="Y467" s="452">
        <f>IF(OR(C467="Refrig",AND($R$1="RWH",C467="Refrig"),AND($R$1="RWH",C467="Yes")),$V467*(1+#REF!),IF($C467="Yes",$V467*(1+$P$6),V467*(1+0)))</f>
        <v>0</v>
      </c>
      <c r="Z467" s="452">
        <f>IF(OR(C467="Refrig",AND($R$1="RWH",C467="Refrig"),AND($R$1="RWH",C467="Yes")),$W467*#REF!,IF(C467="Yes",$W467*$P$7,W467*0))</f>
        <v>0</v>
      </c>
    </row>
    <row r="468" spans="1:26" ht="63" customHeight="1" thickBot="1">
      <c r="A468" s="242">
        <v>459</v>
      </c>
      <c r="B468" s="243"/>
      <c r="C468" s="247"/>
      <c r="D468" s="279"/>
      <c r="E468" s="250">
        <f t="shared" si="64"/>
        <v>0</v>
      </c>
      <c r="F468" s="278">
        <f t="array" ref="F468">IFERROR(INDEX(CodeLPD,MATCH($D$8&amp;$D468,CodeMethod&amp;SpaceType,0), MATCH('Project Information'!$F$15,Table1[[#Headers],[2020 ECCCNYS (der. IECC 2018)]:[IECC 2015]],0)),0)</f>
        <v>0</v>
      </c>
      <c r="G468" s="328">
        <f>IF(AND('Project Information'!$C$15="Space By Space",'Interior Space'!$B468&gt;0),VLOOKUP('Interior Space'!$D468,Code!$B$34:$E$130,4,TRUE),IF(AND('Project Information'!$C$15="Whole Building",'Project Information'!$L$11=0),'Project Information'!$O$11,IF(AND('Project Information'!$C$15="Whole Building",'Project Information'!$L$11&lt;&gt;'Project Information'!$O$11),'Project Information'!$L$11,0)))</f>
        <v>0</v>
      </c>
      <c r="H468" s="248"/>
      <c r="I468" s="218">
        <f>IFERROR(VLOOKUP(H468,'LED Products List'!$B$8:$G$57,2,FALSE),0)</f>
        <v>0</v>
      </c>
      <c r="J468" s="218">
        <f>IFERROR(VLOOKUP(H468,'LED Products List'!$B$8:$G$57,3,FALSE),0)</f>
        <v>0</v>
      </c>
      <c r="K468" s="218">
        <f>IFERROR(VLOOKUP(H468,'LED Products List'!$B$8:$G$57,4,FALSE),0)</f>
        <v>0</v>
      </c>
      <c r="L468" s="248"/>
      <c r="M468" s="249"/>
      <c r="N468" s="250">
        <f t="shared" si="65"/>
        <v>0</v>
      </c>
      <c r="O468" s="251">
        <f t="shared" si="66"/>
        <v>0</v>
      </c>
      <c r="P468" s="179">
        <f t="shared" si="67"/>
        <v>0</v>
      </c>
      <c r="Q468" s="179">
        <f t="shared" si="68"/>
        <v>0</v>
      </c>
      <c r="R468" s="179">
        <f t="shared" si="69"/>
        <v>0</v>
      </c>
      <c r="S468" s="331"/>
      <c r="T468" s="480">
        <f t="shared" si="70"/>
        <v>0</v>
      </c>
      <c r="U468" s="448">
        <f t="shared" si="63"/>
        <v>0</v>
      </c>
      <c r="V468" s="449">
        <f>IF($D$8="Space By Space",$F468*$E468,IF($D468="Atrium &gt;40 ft in height",($F468*$E468)+0.04,IF($B468&lt;&gt;0,$E$8*'Project Information'!$L$9,0)))</f>
        <v>0</v>
      </c>
      <c r="W468" s="453">
        <f t="shared" si="71"/>
        <v>0</v>
      </c>
      <c r="X468" s="453">
        <f>IF(OR(C468="Refrig",AND($R$1="RWH",C468="Refrig"),AND($R$1="RWH",C468="Yes")),$W468*(1+#REF!),IF($C468="Yes",$W468*(1+$P$5),W468))</f>
        <v>0</v>
      </c>
      <c r="Y468" s="452">
        <f>IF(OR(C468="Refrig",AND($R$1="RWH",C468="Refrig"),AND($R$1="RWH",C468="Yes")),$V468*(1+#REF!),IF($C468="Yes",$V468*(1+$P$6),V468*(1+0)))</f>
        <v>0</v>
      </c>
      <c r="Z468" s="452">
        <f>IF(OR(C468="Refrig",AND($R$1="RWH",C468="Refrig"),AND($R$1="RWH",C468="Yes")),$W468*#REF!,IF(C468="Yes",$W468*$P$7,W468*0))</f>
        <v>0</v>
      </c>
    </row>
    <row r="469" spans="1:26" ht="63" customHeight="1" thickBot="1">
      <c r="A469" s="242">
        <v>460</v>
      </c>
      <c r="B469" s="243"/>
      <c r="C469" s="247"/>
      <c r="D469" s="279"/>
      <c r="E469" s="250">
        <f t="shared" si="64"/>
        <v>0</v>
      </c>
      <c r="F469" s="278">
        <f t="array" ref="F469">IFERROR(INDEX(CodeLPD,MATCH($D$8&amp;$D469,CodeMethod&amp;SpaceType,0), MATCH('Project Information'!$F$15,Table1[[#Headers],[2020 ECCCNYS (der. IECC 2018)]:[IECC 2015]],0)),0)</f>
        <v>0</v>
      </c>
      <c r="G469" s="328">
        <f>IF(AND('Project Information'!$C$15="Space By Space",'Interior Space'!$B469&gt;0),VLOOKUP('Interior Space'!$D469,Code!$B$34:$E$130,4,TRUE),IF(AND('Project Information'!$C$15="Whole Building",'Project Information'!$L$11=0),'Project Information'!$O$11,IF(AND('Project Information'!$C$15="Whole Building",'Project Information'!$L$11&lt;&gt;'Project Information'!$O$11),'Project Information'!$L$11,0)))</f>
        <v>0</v>
      </c>
      <c r="H469" s="248"/>
      <c r="I469" s="218">
        <f>IFERROR(VLOOKUP(H469,'LED Products List'!$B$8:$G$57,2,FALSE),0)</f>
        <v>0</v>
      </c>
      <c r="J469" s="218">
        <f>IFERROR(VLOOKUP(H469,'LED Products List'!$B$8:$G$57,3,FALSE),0)</f>
        <v>0</v>
      </c>
      <c r="K469" s="218">
        <f>IFERROR(VLOOKUP(H469,'LED Products List'!$B$8:$G$57,4,FALSE),0)</f>
        <v>0</v>
      </c>
      <c r="L469" s="248"/>
      <c r="M469" s="249"/>
      <c r="N469" s="250">
        <f t="shared" si="65"/>
        <v>0</v>
      </c>
      <c r="O469" s="251">
        <f t="shared" si="66"/>
        <v>0</v>
      </c>
      <c r="P469" s="179">
        <f t="shared" si="67"/>
        <v>0</v>
      </c>
      <c r="Q469" s="179">
        <f t="shared" si="68"/>
        <v>0</v>
      </c>
      <c r="R469" s="179">
        <f t="shared" si="69"/>
        <v>0</v>
      </c>
      <c r="S469" s="331"/>
      <c r="T469" s="480">
        <f t="shared" si="70"/>
        <v>0</v>
      </c>
      <c r="U469" s="448">
        <f t="shared" si="63"/>
        <v>0</v>
      </c>
      <c r="V469" s="449">
        <f>IF($D$8="Space By Space",$F469*$E469,IF($D469="Atrium &gt;40 ft in height",($F469*$E469)+0.04,IF($B469&lt;&gt;0,$E$8*'Project Information'!$L$9,0)))</f>
        <v>0</v>
      </c>
      <c r="W469" s="453">
        <f t="shared" si="71"/>
        <v>0</v>
      </c>
      <c r="X469" s="453">
        <f>IF(OR(C469="Refrig",AND($R$1="RWH",C469="Refrig"),AND($R$1="RWH",C469="Yes")),$W469*(1+#REF!),IF($C469="Yes",$W469*(1+$P$5),W469))</f>
        <v>0</v>
      </c>
      <c r="Y469" s="452">
        <f>IF(OR(C469="Refrig",AND($R$1="RWH",C469="Refrig"),AND($R$1="RWH",C469="Yes")),$V469*(1+#REF!),IF($C469="Yes",$V469*(1+$P$6),V469*(1+0)))</f>
        <v>0</v>
      </c>
      <c r="Z469" s="452">
        <f>IF(OR(C469="Refrig",AND($R$1="RWH",C469="Refrig"),AND($R$1="RWH",C469="Yes")),$W469*#REF!,IF(C469="Yes",$W469*$P$7,W469*0))</f>
        <v>0</v>
      </c>
    </row>
    <row r="470" spans="1:26" ht="63" customHeight="1" thickBot="1">
      <c r="A470" s="242">
        <v>461</v>
      </c>
      <c r="B470" s="243"/>
      <c r="C470" s="247"/>
      <c r="D470" s="279"/>
      <c r="E470" s="250">
        <f t="shared" si="64"/>
        <v>0</v>
      </c>
      <c r="F470" s="278">
        <f t="array" ref="F470">IFERROR(INDEX(CodeLPD,MATCH($D$8&amp;$D470,CodeMethod&amp;SpaceType,0), MATCH('Project Information'!$F$15,Table1[[#Headers],[2020 ECCCNYS (der. IECC 2018)]:[IECC 2015]],0)),0)</f>
        <v>0</v>
      </c>
      <c r="G470" s="328">
        <f>IF(AND('Project Information'!$C$15="Space By Space",'Interior Space'!$B470&gt;0),VLOOKUP('Interior Space'!$D470,Code!$B$34:$E$130,4,TRUE),IF(AND('Project Information'!$C$15="Whole Building",'Project Information'!$L$11=0),'Project Information'!$O$11,IF(AND('Project Information'!$C$15="Whole Building",'Project Information'!$L$11&lt;&gt;'Project Information'!$O$11),'Project Information'!$L$11,0)))</f>
        <v>0</v>
      </c>
      <c r="H470" s="248"/>
      <c r="I470" s="218">
        <f>IFERROR(VLOOKUP(H470,'LED Products List'!$B$8:$G$57,2,FALSE),0)</f>
        <v>0</v>
      </c>
      <c r="J470" s="218">
        <f>IFERROR(VLOOKUP(H470,'LED Products List'!$B$8:$G$57,3,FALSE),0)</f>
        <v>0</v>
      </c>
      <c r="K470" s="218">
        <f>IFERROR(VLOOKUP(H470,'LED Products List'!$B$8:$G$57,4,FALSE),0)</f>
        <v>0</v>
      </c>
      <c r="L470" s="248"/>
      <c r="M470" s="249"/>
      <c r="N470" s="250">
        <f t="shared" si="65"/>
        <v>0</v>
      </c>
      <c r="O470" s="251">
        <f t="shared" si="66"/>
        <v>0</v>
      </c>
      <c r="P470" s="179">
        <f t="shared" si="67"/>
        <v>0</v>
      </c>
      <c r="Q470" s="179">
        <f t="shared" si="68"/>
        <v>0</v>
      </c>
      <c r="R470" s="179">
        <f t="shared" si="69"/>
        <v>0</v>
      </c>
      <c r="S470" s="331"/>
      <c r="T470" s="480">
        <f t="shared" si="70"/>
        <v>0</v>
      </c>
      <c r="U470" s="448">
        <f t="shared" si="63"/>
        <v>0</v>
      </c>
      <c r="V470" s="449">
        <f>IF($D$8="Space By Space",$F470*$E470,IF($D470="Atrium &gt;40 ft in height",($F470*$E470)+0.04,IF($B470&lt;&gt;0,$E$8*'Project Information'!$L$9,0)))</f>
        <v>0</v>
      </c>
      <c r="W470" s="453">
        <f t="shared" si="71"/>
        <v>0</v>
      </c>
      <c r="X470" s="453">
        <f>IF(OR(C470="Refrig",AND($R$1="RWH",C470="Refrig"),AND($R$1="RWH",C470="Yes")),$W470*(1+#REF!),IF($C470="Yes",$W470*(1+$P$5),W470))</f>
        <v>0</v>
      </c>
      <c r="Y470" s="452">
        <f>IF(OR(C470="Refrig",AND($R$1="RWH",C470="Refrig"),AND($R$1="RWH",C470="Yes")),$V470*(1+#REF!),IF($C470="Yes",$V470*(1+$P$6),V470*(1+0)))</f>
        <v>0</v>
      </c>
      <c r="Z470" s="452">
        <f>IF(OR(C470="Refrig",AND($R$1="RWH",C470="Refrig"),AND($R$1="RWH",C470="Yes")),$W470*#REF!,IF(C470="Yes",$W470*$P$7,W470*0))</f>
        <v>0</v>
      </c>
    </row>
    <row r="471" spans="1:26" ht="63" customHeight="1" thickBot="1">
      <c r="A471" s="242">
        <v>462</v>
      </c>
      <c r="B471" s="243"/>
      <c r="C471" s="247"/>
      <c r="D471" s="279"/>
      <c r="E471" s="250">
        <f t="shared" si="64"/>
        <v>0</v>
      </c>
      <c r="F471" s="278">
        <f t="array" ref="F471">IFERROR(INDEX(CodeLPD,MATCH($D$8&amp;$D471,CodeMethod&amp;SpaceType,0), MATCH('Project Information'!$F$15,Table1[[#Headers],[2020 ECCCNYS (der. IECC 2018)]:[IECC 2015]],0)),0)</f>
        <v>0</v>
      </c>
      <c r="G471" s="328">
        <f>IF(AND('Project Information'!$C$15="Space By Space",'Interior Space'!$B471&gt;0),VLOOKUP('Interior Space'!$D471,Code!$B$34:$E$130,4,TRUE),IF(AND('Project Information'!$C$15="Whole Building",'Project Information'!$L$11=0),'Project Information'!$O$11,IF(AND('Project Information'!$C$15="Whole Building",'Project Information'!$L$11&lt;&gt;'Project Information'!$O$11),'Project Information'!$L$11,0)))</f>
        <v>0</v>
      </c>
      <c r="H471" s="248"/>
      <c r="I471" s="218">
        <f>IFERROR(VLOOKUP(H471,'LED Products List'!$B$8:$G$57,2,FALSE),0)</f>
        <v>0</v>
      </c>
      <c r="J471" s="218">
        <f>IFERROR(VLOOKUP(H471,'LED Products List'!$B$8:$G$57,3,FALSE),0)</f>
        <v>0</v>
      </c>
      <c r="K471" s="218">
        <f>IFERROR(VLOOKUP(H471,'LED Products List'!$B$8:$G$57,4,FALSE),0)</f>
        <v>0</v>
      </c>
      <c r="L471" s="248"/>
      <c r="M471" s="249"/>
      <c r="N471" s="250">
        <f t="shared" si="65"/>
        <v>0</v>
      </c>
      <c r="O471" s="251">
        <f t="shared" si="66"/>
        <v>0</v>
      </c>
      <c r="P471" s="179">
        <f t="shared" si="67"/>
        <v>0</v>
      </c>
      <c r="Q471" s="179">
        <f t="shared" si="68"/>
        <v>0</v>
      </c>
      <c r="R471" s="179">
        <f t="shared" si="69"/>
        <v>0</v>
      </c>
      <c r="S471" s="331"/>
      <c r="T471" s="480">
        <f t="shared" si="70"/>
        <v>0</v>
      </c>
      <c r="U471" s="448">
        <f t="shared" si="63"/>
        <v>0</v>
      </c>
      <c r="V471" s="449">
        <f>IF($D$8="Space By Space",$F471*$E471,IF($D471="Atrium &gt;40 ft in height",($F471*$E471)+0.04,IF($B471&lt;&gt;0,$E$8*'Project Information'!$L$9,0)))</f>
        <v>0</v>
      </c>
      <c r="W471" s="453">
        <f t="shared" si="71"/>
        <v>0</v>
      </c>
      <c r="X471" s="453">
        <f>IF(OR(C471="Refrig",AND($R$1="RWH",C471="Refrig"),AND($R$1="RWH",C471="Yes")),$W471*(1+#REF!),IF($C471="Yes",$W471*(1+$P$5),W471))</f>
        <v>0</v>
      </c>
      <c r="Y471" s="452">
        <f>IF(OR(C471="Refrig",AND($R$1="RWH",C471="Refrig"),AND($R$1="RWH",C471="Yes")),$V471*(1+#REF!),IF($C471="Yes",$V471*(1+$P$6),V471*(1+0)))</f>
        <v>0</v>
      </c>
      <c r="Z471" s="452">
        <f>IF(OR(C471="Refrig",AND($R$1="RWH",C471="Refrig"),AND($R$1="RWH",C471="Yes")),$W471*#REF!,IF(C471="Yes",$W471*$P$7,W471*0))</f>
        <v>0</v>
      </c>
    </row>
    <row r="472" spans="1:26" ht="63" customHeight="1" thickBot="1">
      <c r="A472" s="242">
        <v>463</v>
      </c>
      <c r="B472" s="243"/>
      <c r="C472" s="247"/>
      <c r="D472" s="279"/>
      <c r="E472" s="250">
        <f t="shared" si="64"/>
        <v>0</v>
      </c>
      <c r="F472" s="278">
        <f t="array" ref="F472">IFERROR(INDEX(CodeLPD,MATCH($D$8&amp;$D472,CodeMethod&amp;SpaceType,0), MATCH('Project Information'!$F$15,Table1[[#Headers],[2020 ECCCNYS (der. IECC 2018)]:[IECC 2015]],0)),0)</f>
        <v>0</v>
      </c>
      <c r="G472" s="328">
        <f>IF(AND('Project Information'!$C$15="Space By Space",'Interior Space'!$B472&gt;0),VLOOKUP('Interior Space'!$D472,Code!$B$34:$E$130,4,TRUE),IF(AND('Project Information'!$C$15="Whole Building",'Project Information'!$L$11=0),'Project Information'!$O$11,IF(AND('Project Information'!$C$15="Whole Building",'Project Information'!$L$11&lt;&gt;'Project Information'!$O$11),'Project Information'!$L$11,0)))</f>
        <v>0</v>
      </c>
      <c r="H472" s="248"/>
      <c r="I472" s="218">
        <f>IFERROR(VLOOKUP(H472,'LED Products List'!$B$8:$G$57,2,FALSE),0)</f>
        <v>0</v>
      </c>
      <c r="J472" s="218">
        <f>IFERROR(VLOOKUP(H472,'LED Products List'!$B$8:$G$57,3,FALSE),0)</f>
        <v>0</v>
      </c>
      <c r="K472" s="218">
        <f>IFERROR(VLOOKUP(H472,'LED Products List'!$B$8:$G$57,4,FALSE),0)</f>
        <v>0</v>
      </c>
      <c r="L472" s="248"/>
      <c r="M472" s="249"/>
      <c r="N472" s="250">
        <f t="shared" si="65"/>
        <v>0</v>
      </c>
      <c r="O472" s="251">
        <f t="shared" si="66"/>
        <v>0</v>
      </c>
      <c r="P472" s="179">
        <f t="shared" si="67"/>
        <v>0</v>
      </c>
      <c r="Q472" s="179">
        <f t="shared" si="68"/>
        <v>0</v>
      </c>
      <c r="R472" s="179">
        <f t="shared" si="69"/>
        <v>0</v>
      </c>
      <c r="S472" s="331"/>
      <c r="T472" s="480">
        <f t="shared" si="70"/>
        <v>0</v>
      </c>
      <c r="U472" s="448">
        <f t="shared" si="63"/>
        <v>0</v>
      </c>
      <c r="V472" s="449">
        <f>IF($D$8="Space By Space",$F472*$E472,IF($D472="Atrium &gt;40 ft in height",($F472*$E472)+0.04,IF($B472&lt;&gt;0,$E$8*'Project Information'!$L$9,0)))</f>
        <v>0</v>
      </c>
      <c r="W472" s="453">
        <f t="shared" si="71"/>
        <v>0</v>
      </c>
      <c r="X472" s="453">
        <f>IF(OR(C472="Refrig",AND($R$1="RWH",C472="Refrig"),AND($R$1="RWH",C472="Yes")),$W472*(1+#REF!),IF($C472="Yes",$W472*(1+$P$5),W472))</f>
        <v>0</v>
      </c>
      <c r="Y472" s="452">
        <f>IF(OR(C472="Refrig",AND($R$1="RWH",C472="Refrig"),AND($R$1="RWH",C472="Yes")),$V472*(1+#REF!),IF($C472="Yes",$V472*(1+$P$6),V472*(1+0)))</f>
        <v>0</v>
      </c>
      <c r="Z472" s="452">
        <f>IF(OR(C472="Refrig",AND($R$1="RWH",C472="Refrig"),AND($R$1="RWH",C472="Yes")),$W472*#REF!,IF(C472="Yes",$W472*$P$7,W472*0))</f>
        <v>0</v>
      </c>
    </row>
    <row r="473" spans="1:26" ht="63" customHeight="1" thickBot="1">
      <c r="A473" s="242">
        <v>464</v>
      </c>
      <c r="B473" s="243"/>
      <c r="C473" s="247"/>
      <c r="D473" s="279"/>
      <c r="E473" s="250">
        <f t="shared" si="64"/>
        <v>0</v>
      </c>
      <c r="F473" s="278">
        <f t="array" ref="F473">IFERROR(INDEX(CodeLPD,MATCH($D$8&amp;$D473,CodeMethod&amp;SpaceType,0), MATCH('Project Information'!$F$15,Table1[[#Headers],[2020 ECCCNYS (der. IECC 2018)]:[IECC 2015]],0)),0)</f>
        <v>0</v>
      </c>
      <c r="G473" s="328">
        <f>IF(AND('Project Information'!$C$15="Space By Space",'Interior Space'!$B473&gt;0),VLOOKUP('Interior Space'!$D473,Code!$B$34:$E$130,4,TRUE),IF(AND('Project Information'!$C$15="Whole Building",'Project Information'!$L$11=0),'Project Information'!$O$11,IF(AND('Project Information'!$C$15="Whole Building",'Project Information'!$L$11&lt;&gt;'Project Information'!$O$11),'Project Information'!$L$11,0)))</f>
        <v>0</v>
      </c>
      <c r="H473" s="248"/>
      <c r="I473" s="218">
        <f>IFERROR(VLOOKUP(H473,'LED Products List'!$B$8:$G$57,2,FALSE),0)</f>
        <v>0</v>
      </c>
      <c r="J473" s="218">
        <f>IFERROR(VLOOKUP(H473,'LED Products List'!$B$8:$G$57,3,FALSE),0)</f>
        <v>0</v>
      </c>
      <c r="K473" s="218">
        <f>IFERROR(VLOOKUP(H473,'LED Products List'!$B$8:$G$57,4,FALSE),0)</f>
        <v>0</v>
      </c>
      <c r="L473" s="248"/>
      <c r="M473" s="249"/>
      <c r="N473" s="250">
        <f t="shared" si="65"/>
        <v>0</v>
      </c>
      <c r="O473" s="251">
        <f t="shared" si="66"/>
        <v>0</v>
      </c>
      <c r="P473" s="179">
        <f t="shared" si="67"/>
        <v>0</v>
      </c>
      <c r="Q473" s="179">
        <f t="shared" si="68"/>
        <v>0</v>
      </c>
      <c r="R473" s="179">
        <f t="shared" si="69"/>
        <v>0</v>
      </c>
      <c r="S473" s="331"/>
      <c r="T473" s="480">
        <f t="shared" si="70"/>
        <v>0</v>
      </c>
      <c r="U473" s="448">
        <f t="shared" si="63"/>
        <v>0</v>
      </c>
      <c r="V473" s="449">
        <f>IF($D$8="Space By Space",$F473*$E473,IF($D473="Atrium &gt;40 ft in height",($F473*$E473)+0.04,IF($B473&lt;&gt;0,$E$8*'Project Information'!$L$9,0)))</f>
        <v>0</v>
      </c>
      <c r="W473" s="453">
        <f t="shared" si="71"/>
        <v>0</v>
      </c>
      <c r="X473" s="453">
        <f>IF(OR(C473="Refrig",AND($R$1="RWH",C473="Refrig"),AND($R$1="RWH",C473="Yes")),$W473*(1+#REF!),IF($C473="Yes",$W473*(1+$P$5),W473))</f>
        <v>0</v>
      </c>
      <c r="Y473" s="452">
        <f>IF(OR(C473="Refrig",AND($R$1="RWH",C473="Refrig"),AND($R$1="RWH",C473="Yes")),$V473*(1+#REF!),IF($C473="Yes",$V473*(1+$P$6),V473*(1+0)))</f>
        <v>0</v>
      </c>
      <c r="Z473" s="452">
        <f>IF(OR(C473="Refrig",AND($R$1="RWH",C473="Refrig"),AND($R$1="RWH",C473="Yes")),$W473*#REF!,IF(C473="Yes",$W473*$P$7,W473*0))</f>
        <v>0</v>
      </c>
    </row>
    <row r="474" spans="1:26" ht="63" customHeight="1" thickBot="1">
      <c r="A474" s="242">
        <v>465</v>
      </c>
      <c r="B474" s="243"/>
      <c r="C474" s="247"/>
      <c r="D474" s="279"/>
      <c r="E474" s="250">
        <f t="shared" si="64"/>
        <v>0</v>
      </c>
      <c r="F474" s="278">
        <f t="array" ref="F474">IFERROR(INDEX(CodeLPD,MATCH($D$8&amp;$D474,CodeMethod&amp;SpaceType,0), MATCH('Project Information'!$F$15,Table1[[#Headers],[2020 ECCCNYS (der. IECC 2018)]:[IECC 2015]],0)),0)</f>
        <v>0</v>
      </c>
      <c r="G474" s="328">
        <f>IF(AND('Project Information'!$C$15="Space By Space",'Interior Space'!$B474&gt;0),VLOOKUP('Interior Space'!$D474,Code!$B$34:$E$130,4,TRUE),IF(AND('Project Information'!$C$15="Whole Building",'Project Information'!$L$11=0),'Project Information'!$O$11,IF(AND('Project Information'!$C$15="Whole Building",'Project Information'!$L$11&lt;&gt;'Project Information'!$O$11),'Project Information'!$L$11,0)))</f>
        <v>0</v>
      </c>
      <c r="H474" s="248"/>
      <c r="I474" s="218">
        <f>IFERROR(VLOOKUP(H474,'LED Products List'!$B$8:$G$57,2,FALSE),0)</f>
        <v>0</v>
      </c>
      <c r="J474" s="218">
        <f>IFERROR(VLOOKUP(H474,'LED Products List'!$B$8:$G$57,3,FALSE),0)</f>
        <v>0</v>
      </c>
      <c r="K474" s="218">
        <f>IFERROR(VLOOKUP(H474,'LED Products List'!$B$8:$G$57,4,FALSE),0)</f>
        <v>0</v>
      </c>
      <c r="L474" s="248"/>
      <c r="M474" s="249"/>
      <c r="N474" s="250">
        <f t="shared" si="65"/>
        <v>0</v>
      </c>
      <c r="O474" s="251">
        <f t="shared" si="66"/>
        <v>0</v>
      </c>
      <c r="P474" s="179">
        <f t="shared" si="67"/>
        <v>0</v>
      </c>
      <c r="Q474" s="179">
        <f t="shared" si="68"/>
        <v>0</v>
      </c>
      <c r="R474" s="179">
        <f t="shared" si="69"/>
        <v>0</v>
      </c>
      <c r="S474" s="331"/>
      <c r="T474" s="480">
        <f t="shared" si="70"/>
        <v>0</v>
      </c>
      <c r="U474" s="448">
        <f t="shared" si="63"/>
        <v>0</v>
      </c>
      <c r="V474" s="449">
        <f>IF($D$8="Space By Space",$F474*$E474,IF($D474="Atrium &gt;40 ft in height",($F474*$E474)+0.04,IF($B474&lt;&gt;0,$E$8*'Project Information'!$L$9,0)))</f>
        <v>0</v>
      </c>
      <c r="W474" s="453">
        <f t="shared" si="71"/>
        <v>0</v>
      </c>
      <c r="X474" s="453">
        <f>IF(OR(C474="Refrig",AND($R$1="RWH",C474="Refrig"),AND($R$1="RWH",C474="Yes")),$W474*(1+#REF!),IF($C474="Yes",$W474*(1+$P$5),W474))</f>
        <v>0</v>
      </c>
      <c r="Y474" s="452">
        <f>IF(OR(C474="Refrig",AND($R$1="RWH",C474="Refrig"),AND($R$1="RWH",C474="Yes")),$V474*(1+#REF!),IF($C474="Yes",$V474*(1+$P$6),V474*(1+0)))</f>
        <v>0</v>
      </c>
      <c r="Z474" s="452">
        <f>IF(OR(C474="Refrig",AND($R$1="RWH",C474="Refrig"),AND($R$1="RWH",C474="Yes")),$W474*#REF!,IF(C474="Yes",$W474*$P$7,W474*0))</f>
        <v>0</v>
      </c>
    </row>
    <row r="475" spans="1:26" ht="63" customHeight="1" thickBot="1">
      <c r="A475" s="242">
        <v>466</v>
      </c>
      <c r="B475" s="243"/>
      <c r="C475" s="247"/>
      <c r="D475" s="279"/>
      <c r="E475" s="250">
        <f t="shared" si="64"/>
        <v>0</v>
      </c>
      <c r="F475" s="278">
        <f t="array" ref="F475">IFERROR(INDEX(CodeLPD,MATCH($D$8&amp;$D475,CodeMethod&amp;SpaceType,0), MATCH('Project Information'!$F$15,Table1[[#Headers],[2020 ECCCNYS (der. IECC 2018)]:[IECC 2015]],0)),0)</f>
        <v>0</v>
      </c>
      <c r="G475" s="328">
        <f>IF(AND('Project Information'!$C$15="Space By Space",'Interior Space'!$B475&gt;0),VLOOKUP('Interior Space'!$D475,Code!$B$34:$E$130,4,TRUE),IF(AND('Project Information'!$C$15="Whole Building",'Project Information'!$L$11=0),'Project Information'!$O$11,IF(AND('Project Information'!$C$15="Whole Building",'Project Information'!$L$11&lt;&gt;'Project Information'!$O$11),'Project Information'!$L$11,0)))</f>
        <v>0</v>
      </c>
      <c r="H475" s="248"/>
      <c r="I475" s="218">
        <f>IFERROR(VLOOKUP(H475,'LED Products List'!$B$8:$G$57,2,FALSE),0)</f>
        <v>0</v>
      </c>
      <c r="J475" s="218">
        <f>IFERROR(VLOOKUP(H475,'LED Products List'!$B$8:$G$57,3,FALSE),0)</f>
        <v>0</v>
      </c>
      <c r="K475" s="218">
        <f>IFERROR(VLOOKUP(H475,'LED Products List'!$B$8:$G$57,4,FALSE),0)</f>
        <v>0</v>
      </c>
      <c r="L475" s="248"/>
      <c r="M475" s="249"/>
      <c r="N475" s="250">
        <f t="shared" si="65"/>
        <v>0</v>
      </c>
      <c r="O475" s="251">
        <f t="shared" si="66"/>
        <v>0</v>
      </c>
      <c r="P475" s="179">
        <f t="shared" si="67"/>
        <v>0</v>
      </c>
      <c r="Q475" s="179">
        <f t="shared" si="68"/>
        <v>0</v>
      </c>
      <c r="R475" s="179">
        <f t="shared" si="69"/>
        <v>0</v>
      </c>
      <c r="S475" s="331"/>
      <c r="T475" s="480">
        <f t="shared" si="70"/>
        <v>0</v>
      </c>
      <c r="U475" s="448">
        <f t="shared" si="63"/>
        <v>0</v>
      </c>
      <c r="V475" s="449">
        <f>IF($D$8="Space By Space",$F475*$E475,IF($D475="Atrium &gt;40 ft in height",($F475*$E475)+0.04,IF($B475&lt;&gt;0,$E$8*'Project Information'!$L$9,0)))</f>
        <v>0</v>
      </c>
      <c r="W475" s="453">
        <f t="shared" si="71"/>
        <v>0</v>
      </c>
      <c r="X475" s="453">
        <f>IF(OR(C475="Refrig",AND($R$1="RWH",C475="Refrig"),AND($R$1="RWH",C475="Yes")),$W475*(1+#REF!),IF($C475="Yes",$W475*(1+$P$5),W475))</f>
        <v>0</v>
      </c>
      <c r="Y475" s="452">
        <f>IF(OR(C475="Refrig",AND($R$1="RWH",C475="Refrig"),AND($R$1="RWH",C475="Yes")),$V475*(1+#REF!),IF($C475="Yes",$V475*(1+$P$6),V475*(1+0)))</f>
        <v>0</v>
      </c>
      <c r="Z475" s="452">
        <f>IF(OR(C475="Refrig",AND($R$1="RWH",C475="Refrig"),AND($R$1="RWH",C475="Yes")),$W475*#REF!,IF(C475="Yes",$W475*$P$7,W475*0))</f>
        <v>0</v>
      </c>
    </row>
    <row r="476" spans="1:26" ht="63" customHeight="1" thickBot="1">
      <c r="A476" s="242">
        <v>467</v>
      </c>
      <c r="B476" s="243"/>
      <c r="C476" s="247"/>
      <c r="D476" s="279"/>
      <c r="E476" s="250">
        <f t="shared" si="64"/>
        <v>0</v>
      </c>
      <c r="F476" s="278">
        <f t="array" ref="F476">IFERROR(INDEX(CodeLPD,MATCH($D$8&amp;$D476,CodeMethod&amp;SpaceType,0), MATCH('Project Information'!$F$15,Table1[[#Headers],[2020 ECCCNYS (der. IECC 2018)]:[IECC 2015]],0)),0)</f>
        <v>0</v>
      </c>
      <c r="G476" s="328">
        <f>IF(AND('Project Information'!$C$15="Space By Space",'Interior Space'!$B476&gt;0),VLOOKUP('Interior Space'!$D476,Code!$B$34:$E$130,4,TRUE),IF(AND('Project Information'!$C$15="Whole Building",'Project Information'!$L$11=0),'Project Information'!$O$11,IF(AND('Project Information'!$C$15="Whole Building",'Project Information'!$L$11&lt;&gt;'Project Information'!$O$11),'Project Information'!$L$11,0)))</f>
        <v>0</v>
      </c>
      <c r="H476" s="248"/>
      <c r="I476" s="218">
        <f>IFERROR(VLOOKUP(H476,'LED Products List'!$B$8:$G$57,2,FALSE),0)</f>
        <v>0</v>
      </c>
      <c r="J476" s="218">
        <f>IFERROR(VLOOKUP(H476,'LED Products List'!$B$8:$G$57,3,FALSE),0)</f>
        <v>0</v>
      </c>
      <c r="K476" s="218">
        <f>IFERROR(VLOOKUP(H476,'LED Products List'!$B$8:$G$57,4,FALSE),0)</f>
        <v>0</v>
      </c>
      <c r="L476" s="248"/>
      <c r="M476" s="249"/>
      <c r="N476" s="250">
        <f t="shared" si="65"/>
        <v>0</v>
      </c>
      <c r="O476" s="251">
        <f t="shared" si="66"/>
        <v>0</v>
      </c>
      <c r="P476" s="179">
        <f t="shared" si="67"/>
        <v>0</v>
      </c>
      <c r="Q476" s="179">
        <f t="shared" si="68"/>
        <v>0</v>
      </c>
      <c r="R476" s="179">
        <f t="shared" si="69"/>
        <v>0</v>
      </c>
      <c r="S476" s="331"/>
      <c r="T476" s="480">
        <f t="shared" si="70"/>
        <v>0</v>
      </c>
      <c r="U476" s="448">
        <f t="shared" si="63"/>
        <v>0</v>
      </c>
      <c r="V476" s="449">
        <f>IF($D$8="Space By Space",$F476*$E476,IF($D476="Atrium &gt;40 ft in height",($F476*$E476)+0.04,IF($B476&lt;&gt;0,$E$8*'Project Information'!$L$9,0)))</f>
        <v>0</v>
      </c>
      <c r="W476" s="453">
        <f t="shared" si="71"/>
        <v>0</v>
      </c>
      <c r="X476" s="453">
        <f>IF(OR(C476="Refrig",AND($R$1="RWH",C476="Refrig"),AND($R$1="RWH",C476="Yes")),$W476*(1+#REF!),IF($C476="Yes",$W476*(1+$P$5),W476))</f>
        <v>0</v>
      </c>
      <c r="Y476" s="452">
        <f>IF(OR(C476="Refrig",AND($R$1="RWH",C476="Refrig"),AND($R$1="RWH",C476="Yes")),$V476*(1+#REF!),IF($C476="Yes",$V476*(1+$P$6),V476*(1+0)))</f>
        <v>0</v>
      </c>
      <c r="Z476" s="452">
        <f>IF(OR(C476="Refrig",AND($R$1="RWH",C476="Refrig"),AND($R$1="RWH",C476="Yes")),$W476*#REF!,IF(C476="Yes",$W476*$P$7,W476*0))</f>
        <v>0</v>
      </c>
    </row>
    <row r="477" spans="1:26" ht="63" customHeight="1" thickBot="1">
      <c r="A477" s="242">
        <v>468</v>
      </c>
      <c r="B477" s="243"/>
      <c r="C477" s="247"/>
      <c r="D477" s="279"/>
      <c r="E477" s="250">
        <f t="shared" si="64"/>
        <v>0</v>
      </c>
      <c r="F477" s="278">
        <f t="array" ref="F477">IFERROR(INDEX(CodeLPD,MATCH($D$8&amp;$D477,CodeMethod&amp;SpaceType,0), MATCH('Project Information'!$F$15,Table1[[#Headers],[2020 ECCCNYS (der. IECC 2018)]:[IECC 2015]],0)),0)</f>
        <v>0</v>
      </c>
      <c r="G477" s="328">
        <f>IF(AND('Project Information'!$C$15="Space By Space",'Interior Space'!$B477&gt;0),VLOOKUP('Interior Space'!$D477,Code!$B$34:$E$130,4,TRUE),IF(AND('Project Information'!$C$15="Whole Building",'Project Information'!$L$11=0),'Project Information'!$O$11,IF(AND('Project Information'!$C$15="Whole Building",'Project Information'!$L$11&lt;&gt;'Project Information'!$O$11),'Project Information'!$L$11,0)))</f>
        <v>0</v>
      </c>
      <c r="H477" s="248"/>
      <c r="I477" s="218">
        <f>IFERROR(VLOOKUP(H477,'LED Products List'!$B$8:$G$57,2,FALSE),0)</f>
        <v>0</v>
      </c>
      <c r="J477" s="218">
        <f>IFERROR(VLOOKUP(H477,'LED Products List'!$B$8:$G$57,3,FALSE),0)</f>
        <v>0</v>
      </c>
      <c r="K477" s="218">
        <f>IFERROR(VLOOKUP(H477,'LED Products List'!$B$8:$G$57,4,FALSE),0)</f>
        <v>0</v>
      </c>
      <c r="L477" s="248"/>
      <c r="M477" s="249"/>
      <c r="N477" s="250">
        <f t="shared" si="65"/>
        <v>0</v>
      </c>
      <c r="O477" s="251">
        <f t="shared" si="66"/>
        <v>0</v>
      </c>
      <c r="P477" s="179">
        <f t="shared" si="67"/>
        <v>0</v>
      </c>
      <c r="Q477" s="179">
        <f t="shared" si="68"/>
        <v>0</v>
      </c>
      <c r="R477" s="179">
        <f t="shared" si="69"/>
        <v>0</v>
      </c>
      <c r="S477" s="331"/>
      <c r="T477" s="480">
        <f t="shared" si="70"/>
        <v>0</v>
      </c>
      <c r="U477" s="448">
        <f t="shared" si="63"/>
        <v>0</v>
      </c>
      <c r="V477" s="449">
        <f>IF($D$8="Space By Space",$F477*$E477,IF($D477="Atrium &gt;40 ft in height",($F477*$E477)+0.04,IF($B477&lt;&gt;0,$E$8*'Project Information'!$L$9,0)))</f>
        <v>0</v>
      </c>
      <c r="W477" s="453">
        <f t="shared" si="71"/>
        <v>0</v>
      </c>
      <c r="X477" s="453">
        <f>IF(OR(C477="Refrig",AND($R$1="RWH",C477="Refrig"),AND($R$1="RWH",C477="Yes")),$W477*(1+#REF!),IF($C477="Yes",$W477*(1+$P$5),W477))</f>
        <v>0</v>
      </c>
      <c r="Y477" s="452">
        <f>IF(OR(C477="Refrig",AND($R$1="RWH",C477="Refrig"),AND($R$1="RWH",C477="Yes")),$V477*(1+#REF!),IF($C477="Yes",$V477*(1+$P$6),V477*(1+0)))</f>
        <v>0</v>
      </c>
      <c r="Z477" s="452">
        <f>IF(OR(C477="Refrig",AND($R$1="RWH",C477="Refrig"),AND($R$1="RWH",C477="Yes")),$W477*#REF!,IF(C477="Yes",$W477*$P$7,W477*0))</f>
        <v>0</v>
      </c>
    </row>
    <row r="478" spans="1:26" ht="63" customHeight="1" thickBot="1">
      <c r="A478" s="242">
        <v>469</v>
      </c>
      <c r="B478" s="243"/>
      <c r="C478" s="247"/>
      <c r="D478" s="279"/>
      <c r="E478" s="250">
        <f t="shared" si="64"/>
        <v>0</v>
      </c>
      <c r="F478" s="278">
        <f t="array" ref="F478">IFERROR(INDEX(CodeLPD,MATCH($D$8&amp;$D478,CodeMethod&amp;SpaceType,0), MATCH('Project Information'!$F$15,Table1[[#Headers],[2020 ECCCNYS (der. IECC 2018)]:[IECC 2015]],0)),0)</f>
        <v>0</v>
      </c>
      <c r="G478" s="328">
        <f>IF(AND('Project Information'!$C$15="Space By Space",'Interior Space'!$B478&gt;0),VLOOKUP('Interior Space'!$D478,Code!$B$34:$E$130,4,TRUE),IF(AND('Project Information'!$C$15="Whole Building",'Project Information'!$L$11=0),'Project Information'!$O$11,IF(AND('Project Information'!$C$15="Whole Building",'Project Information'!$L$11&lt;&gt;'Project Information'!$O$11),'Project Information'!$L$11,0)))</f>
        <v>0</v>
      </c>
      <c r="H478" s="248"/>
      <c r="I478" s="218">
        <f>IFERROR(VLOOKUP(H478,'LED Products List'!$B$8:$G$57,2,FALSE),0)</f>
        <v>0</v>
      </c>
      <c r="J478" s="218">
        <f>IFERROR(VLOOKUP(H478,'LED Products List'!$B$8:$G$57,3,FALSE),0)</f>
        <v>0</v>
      </c>
      <c r="K478" s="218">
        <f>IFERROR(VLOOKUP(H478,'LED Products List'!$B$8:$G$57,4,FALSE),0)</f>
        <v>0</v>
      </c>
      <c r="L478" s="248"/>
      <c r="M478" s="249"/>
      <c r="N478" s="250">
        <f t="shared" si="65"/>
        <v>0</v>
      </c>
      <c r="O478" s="251">
        <f t="shared" si="66"/>
        <v>0</v>
      </c>
      <c r="P478" s="179">
        <f t="shared" si="67"/>
        <v>0</v>
      </c>
      <c r="Q478" s="179">
        <f t="shared" si="68"/>
        <v>0</v>
      </c>
      <c r="R478" s="179">
        <f t="shared" si="69"/>
        <v>0</v>
      </c>
      <c r="S478" s="331"/>
      <c r="T478" s="480">
        <f t="shared" si="70"/>
        <v>0</v>
      </c>
      <c r="U478" s="448">
        <f t="shared" si="63"/>
        <v>0</v>
      </c>
      <c r="V478" s="449">
        <f>IF($D$8="Space By Space",$F478*$E478,IF($D478="Atrium &gt;40 ft in height",($F478*$E478)+0.04,IF($B478&lt;&gt;0,$E$8*'Project Information'!$L$9,0)))</f>
        <v>0</v>
      </c>
      <c r="W478" s="453">
        <f t="shared" si="71"/>
        <v>0</v>
      </c>
      <c r="X478" s="453">
        <f>IF(OR(C478="Refrig",AND($R$1="RWH",C478="Refrig"),AND($R$1="RWH",C478="Yes")),$W478*(1+#REF!),IF($C478="Yes",$W478*(1+$P$5),W478))</f>
        <v>0</v>
      </c>
      <c r="Y478" s="452">
        <f>IF(OR(C478="Refrig",AND($R$1="RWH",C478="Refrig"),AND($R$1="RWH",C478="Yes")),$V478*(1+#REF!),IF($C478="Yes",$V478*(1+$P$6),V478*(1+0)))</f>
        <v>0</v>
      </c>
      <c r="Z478" s="452">
        <f>IF(OR(C478="Refrig",AND($R$1="RWH",C478="Refrig"),AND($R$1="RWH",C478="Yes")),$W478*#REF!,IF(C478="Yes",$W478*$P$7,W478*0))</f>
        <v>0</v>
      </c>
    </row>
    <row r="479" spans="1:26" ht="63" customHeight="1" thickBot="1">
      <c r="A479" s="242">
        <v>470</v>
      </c>
      <c r="B479" s="243"/>
      <c r="C479" s="247"/>
      <c r="D479" s="279"/>
      <c r="E479" s="250">
        <f t="shared" si="64"/>
        <v>0</v>
      </c>
      <c r="F479" s="278">
        <f t="array" ref="F479">IFERROR(INDEX(CodeLPD,MATCH($D$8&amp;$D479,CodeMethod&amp;SpaceType,0), MATCH('Project Information'!$F$15,Table1[[#Headers],[2020 ECCCNYS (der. IECC 2018)]:[IECC 2015]],0)),0)</f>
        <v>0</v>
      </c>
      <c r="G479" s="328">
        <f>IF(AND('Project Information'!$C$15="Space By Space",'Interior Space'!$B479&gt;0),VLOOKUP('Interior Space'!$D479,Code!$B$34:$E$130,4,TRUE),IF(AND('Project Information'!$C$15="Whole Building",'Project Information'!$L$11=0),'Project Information'!$O$11,IF(AND('Project Information'!$C$15="Whole Building",'Project Information'!$L$11&lt;&gt;'Project Information'!$O$11),'Project Information'!$L$11,0)))</f>
        <v>0</v>
      </c>
      <c r="H479" s="248"/>
      <c r="I479" s="218">
        <f>IFERROR(VLOOKUP(H479,'LED Products List'!$B$8:$G$57,2,FALSE),0)</f>
        <v>0</v>
      </c>
      <c r="J479" s="218">
        <f>IFERROR(VLOOKUP(H479,'LED Products List'!$B$8:$G$57,3,FALSE),0)</f>
        <v>0</v>
      </c>
      <c r="K479" s="218">
        <f>IFERROR(VLOOKUP(H479,'LED Products List'!$B$8:$G$57,4,FALSE),0)</f>
        <v>0</v>
      </c>
      <c r="L479" s="248"/>
      <c r="M479" s="249"/>
      <c r="N479" s="250">
        <f t="shared" si="65"/>
        <v>0</v>
      </c>
      <c r="O479" s="251">
        <f t="shared" si="66"/>
        <v>0</v>
      </c>
      <c r="P479" s="179">
        <f t="shared" si="67"/>
        <v>0</v>
      </c>
      <c r="Q479" s="179">
        <f t="shared" si="68"/>
        <v>0</v>
      </c>
      <c r="R479" s="179">
        <f t="shared" si="69"/>
        <v>0</v>
      </c>
      <c r="S479" s="331"/>
      <c r="T479" s="480">
        <f t="shared" si="70"/>
        <v>0</v>
      </c>
      <c r="U479" s="448">
        <f t="shared" si="63"/>
        <v>0</v>
      </c>
      <c r="V479" s="449">
        <f>IF($D$8="Space By Space",$F479*$E479,IF($D479="Atrium &gt;40 ft in height",($F479*$E479)+0.04,IF($B479&lt;&gt;0,$E$8*'Project Information'!$L$9,0)))</f>
        <v>0</v>
      </c>
      <c r="W479" s="453">
        <f t="shared" si="71"/>
        <v>0</v>
      </c>
      <c r="X479" s="453">
        <f>IF(OR(C479="Refrig",AND($R$1="RWH",C479="Refrig"),AND($R$1="RWH",C479="Yes")),$W479*(1+#REF!),IF($C479="Yes",$W479*(1+$P$5),W479))</f>
        <v>0</v>
      </c>
      <c r="Y479" s="452">
        <f>IF(OR(C479="Refrig",AND($R$1="RWH",C479="Refrig"),AND($R$1="RWH",C479="Yes")),$V479*(1+#REF!),IF($C479="Yes",$V479*(1+$P$6),V479*(1+0)))</f>
        <v>0</v>
      </c>
      <c r="Z479" s="452">
        <f>IF(OR(C479="Refrig",AND($R$1="RWH",C479="Refrig"),AND($R$1="RWH",C479="Yes")),$W479*#REF!,IF(C479="Yes",$W479*$P$7,W479*0))</f>
        <v>0</v>
      </c>
    </row>
    <row r="480" spans="1:26" ht="63" customHeight="1" thickBot="1">
      <c r="A480" s="242">
        <v>471</v>
      </c>
      <c r="B480" s="243"/>
      <c r="C480" s="247"/>
      <c r="D480" s="279"/>
      <c r="E480" s="250">
        <f t="shared" si="64"/>
        <v>0</v>
      </c>
      <c r="F480" s="278">
        <f t="array" ref="F480">IFERROR(INDEX(CodeLPD,MATCH($D$8&amp;$D480,CodeMethod&amp;SpaceType,0), MATCH('Project Information'!$F$15,Table1[[#Headers],[2020 ECCCNYS (der. IECC 2018)]:[IECC 2015]],0)),0)</f>
        <v>0</v>
      </c>
      <c r="G480" s="328">
        <f>IF(AND('Project Information'!$C$15="Space By Space",'Interior Space'!$B480&gt;0),VLOOKUP('Interior Space'!$D480,Code!$B$34:$E$130,4,TRUE),IF(AND('Project Information'!$C$15="Whole Building",'Project Information'!$L$11=0),'Project Information'!$O$11,IF(AND('Project Information'!$C$15="Whole Building",'Project Information'!$L$11&lt;&gt;'Project Information'!$O$11),'Project Information'!$L$11,0)))</f>
        <v>0</v>
      </c>
      <c r="H480" s="248"/>
      <c r="I480" s="218">
        <f>IFERROR(VLOOKUP(H480,'LED Products List'!$B$8:$G$57,2,FALSE),0)</f>
        <v>0</v>
      </c>
      <c r="J480" s="218">
        <f>IFERROR(VLOOKUP(H480,'LED Products List'!$B$8:$G$57,3,FALSE),0)</f>
        <v>0</v>
      </c>
      <c r="K480" s="218">
        <f>IFERROR(VLOOKUP(H480,'LED Products List'!$B$8:$G$57,4,FALSE),0)</f>
        <v>0</v>
      </c>
      <c r="L480" s="248"/>
      <c r="M480" s="249"/>
      <c r="N480" s="250">
        <f t="shared" si="65"/>
        <v>0</v>
      </c>
      <c r="O480" s="251">
        <f t="shared" si="66"/>
        <v>0</v>
      </c>
      <c r="P480" s="179">
        <f t="shared" si="67"/>
        <v>0</v>
      </c>
      <c r="Q480" s="179">
        <f t="shared" si="68"/>
        <v>0</v>
      </c>
      <c r="R480" s="179">
        <f t="shared" si="69"/>
        <v>0</v>
      </c>
      <c r="S480" s="331"/>
      <c r="T480" s="480">
        <f t="shared" si="70"/>
        <v>0</v>
      </c>
      <c r="U480" s="448">
        <f t="shared" si="63"/>
        <v>0</v>
      </c>
      <c r="V480" s="449">
        <f>IF($D$8="Space By Space",$F480*$E480,IF($D480="Atrium &gt;40 ft in height",($F480*$E480)+0.04,IF($B480&lt;&gt;0,$E$8*'Project Information'!$L$9,0)))</f>
        <v>0</v>
      </c>
      <c r="W480" s="453">
        <f t="shared" si="71"/>
        <v>0</v>
      </c>
      <c r="X480" s="453">
        <f>IF(OR(C480="Refrig",AND($R$1="RWH",C480="Refrig"),AND($R$1="RWH",C480="Yes")),$W480*(1+#REF!),IF($C480="Yes",$W480*(1+$P$5),W480))</f>
        <v>0</v>
      </c>
      <c r="Y480" s="452">
        <f>IF(OR(C480="Refrig",AND($R$1="RWH",C480="Refrig"),AND($R$1="RWH",C480="Yes")),$V480*(1+#REF!),IF($C480="Yes",$V480*(1+$P$6),V480*(1+0)))</f>
        <v>0</v>
      </c>
      <c r="Z480" s="452">
        <f>IF(OR(C480="Refrig",AND($R$1="RWH",C480="Refrig"),AND($R$1="RWH",C480="Yes")),$W480*#REF!,IF(C480="Yes",$W480*$P$7,W480*0))</f>
        <v>0</v>
      </c>
    </row>
    <row r="481" spans="1:26" ht="63" customHeight="1" thickBot="1">
      <c r="A481" s="242">
        <v>472</v>
      </c>
      <c r="B481" s="243"/>
      <c r="C481" s="247"/>
      <c r="D481" s="279"/>
      <c r="E481" s="250">
        <f t="shared" si="64"/>
        <v>0</v>
      </c>
      <c r="F481" s="278">
        <f t="array" ref="F481">IFERROR(INDEX(CodeLPD,MATCH($D$8&amp;$D481,CodeMethod&amp;SpaceType,0), MATCH('Project Information'!$F$15,Table1[[#Headers],[2020 ECCCNYS (der. IECC 2018)]:[IECC 2015]],0)),0)</f>
        <v>0</v>
      </c>
      <c r="G481" s="328">
        <f>IF(AND('Project Information'!$C$15="Space By Space",'Interior Space'!$B481&gt;0),VLOOKUP('Interior Space'!$D481,Code!$B$34:$E$130,4,TRUE),IF(AND('Project Information'!$C$15="Whole Building",'Project Information'!$L$11=0),'Project Information'!$O$11,IF(AND('Project Information'!$C$15="Whole Building",'Project Information'!$L$11&lt;&gt;'Project Information'!$O$11),'Project Information'!$L$11,0)))</f>
        <v>0</v>
      </c>
      <c r="H481" s="248"/>
      <c r="I481" s="218">
        <f>IFERROR(VLOOKUP(H481,'LED Products List'!$B$8:$G$57,2,FALSE),0)</f>
        <v>0</v>
      </c>
      <c r="J481" s="218">
        <f>IFERROR(VLOOKUP(H481,'LED Products List'!$B$8:$G$57,3,FALSE),0)</f>
        <v>0</v>
      </c>
      <c r="K481" s="218">
        <f>IFERROR(VLOOKUP(H481,'LED Products List'!$B$8:$G$57,4,FALSE),0)</f>
        <v>0</v>
      </c>
      <c r="L481" s="248"/>
      <c r="M481" s="249"/>
      <c r="N481" s="250">
        <f t="shared" si="65"/>
        <v>0</v>
      </c>
      <c r="O481" s="251">
        <f t="shared" si="66"/>
        <v>0</v>
      </c>
      <c r="P481" s="179">
        <f t="shared" si="67"/>
        <v>0</v>
      </c>
      <c r="Q481" s="179">
        <f t="shared" si="68"/>
        <v>0</v>
      </c>
      <c r="R481" s="179">
        <f t="shared" si="69"/>
        <v>0</v>
      </c>
      <c r="S481" s="331"/>
      <c r="T481" s="480">
        <f t="shared" si="70"/>
        <v>0</v>
      </c>
      <c r="U481" s="448">
        <f t="shared" si="63"/>
        <v>0</v>
      </c>
      <c r="V481" s="449">
        <f>IF($D$8="Space By Space",$F481*$E481,IF($D481="Atrium &gt;40 ft in height",($F481*$E481)+0.04,IF($B481&lt;&gt;0,$E$8*'Project Information'!$L$9,0)))</f>
        <v>0</v>
      </c>
      <c r="W481" s="453">
        <f t="shared" si="71"/>
        <v>0</v>
      </c>
      <c r="X481" s="453">
        <f>IF(OR(C481="Refrig",AND($R$1="RWH",C481="Refrig"),AND($R$1="RWH",C481="Yes")),$W481*(1+#REF!),IF($C481="Yes",$W481*(1+$P$5),W481))</f>
        <v>0</v>
      </c>
      <c r="Y481" s="452">
        <f>IF(OR(C481="Refrig",AND($R$1="RWH",C481="Refrig"),AND($R$1="RWH",C481="Yes")),$V481*(1+#REF!),IF($C481="Yes",$V481*(1+$P$6),V481*(1+0)))</f>
        <v>0</v>
      </c>
      <c r="Z481" s="452">
        <f>IF(OR(C481="Refrig",AND($R$1="RWH",C481="Refrig"),AND($R$1="RWH",C481="Yes")),$W481*#REF!,IF(C481="Yes",$W481*$P$7,W481*0))</f>
        <v>0</v>
      </c>
    </row>
    <row r="482" spans="1:26" ht="63" customHeight="1" thickBot="1">
      <c r="A482" s="242">
        <v>473</v>
      </c>
      <c r="B482" s="243"/>
      <c r="C482" s="247"/>
      <c r="D482" s="279"/>
      <c r="E482" s="250">
        <f t="shared" si="64"/>
        <v>0</v>
      </c>
      <c r="F482" s="278">
        <f t="array" ref="F482">IFERROR(INDEX(CodeLPD,MATCH($D$8&amp;$D482,CodeMethod&amp;SpaceType,0), MATCH('Project Information'!$F$15,Table1[[#Headers],[2020 ECCCNYS (der. IECC 2018)]:[IECC 2015]],0)),0)</f>
        <v>0</v>
      </c>
      <c r="G482" s="328">
        <f>IF(AND('Project Information'!$C$15="Space By Space",'Interior Space'!$B482&gt;0),VLOOKUP('Interior Space'!$D482,Code!$B$34:$E$130,4,TRUE),IF(AND('Project Information'!$C$15="Whole Building",'Project Information'!$L$11=0),'Project Information'!$O$11,IF(AND('Project Information'!$C$15="Whole Building",'Project Information'!$L$11&lt;&gt;'Project Information'!$O$11),'Project Information'!$L$11,0)))</f>
        <v>0</v>
      </c>
      <c r="H482" s="248"/>
      <c r="I482" s="218">
        <f>IFERROR(VLOOKUP(H482,'LED Products List'!$B$8:$G$57,2,FALSE),0)</f>
        <v>0</v>
      </c>
      <c r="J482" s="218">
        <f>IFERROR(VLOOKUP(H482,'LED Products List'!$B$8:$G$57,3,FALSE),0)</f>
        <v>0</v>
      </c>
      <c r="K482" s="218">
        <f>IFERROR(VLOOKUP(H482,'LED Products List'!$B$8:$G$57,4,FALSE),0)</f>
        <v>0</v>
      </c>
      <c r="L482" s="248"/>
      <c r="M482" s="249"/>
      <c r="N482" s="250">
        <f t="shared" si="65"/>
        <v>0</v>
      </c>
      <c r="O482" s="251">
        <f t="shared" si="66"/>
        <v>0</v>
      </c>
      <c r="P482" s="179">
        <f t="shared" si="67"/>
        <v>0</v>
      </c>
      <c r="Q482" s="179">
        <f t="shared" si="68"/>
        <v>0</v>
      </c>
      <c r="R482" s="179">
        <f t="shared" si="69"/>
        <v>0</v>
      </c>
      <c r="S482" s="331"/>
      <c r="T482" s="480">
        <f t="shared" si="70"/>
        <v>0</v>
      </c>
      <c r="U482" s="448">
        <f t="shared" si="63"/>
        <v>0</v>
      </c>
      <c r="V482" s="449">
        <f>IF($D$8="Space By Space",$F482*$E482,IF($D482="Atrium &gt;40 ft in height",($F482*$E482)+0.04,IF($B482&lt;&gt;0,$E$8*'Project Information'!$L$9,0)))</f>
        <v>0</v>
      </c>
      <c r="W482" s="453">
        <f t="shared" si="71"/>
        <v>0</v>
      </c>
      <c r="X482" s="453">
        <f>IF(OR(C482="Refrig",AND($R$1="RWH",C482="Refrig"),AND($R$1="RWH",C482="Yes")),$W482*(1+#REF!),IF($C482="Yes",$W482*(1+$P$5),W482))</f>
        <v>0</v>
      </c>
      <c r="Y482" s="452">
        <f>IF(OR(C482="Refrig",AND($R$1="RWH",C482="Refrig"),AND($R$1="RWH",C482="Yes")),$V482*(1+#REF!),IF($C482="Yes",$V482*(1+$P$6),V482*(1+0)))</f>
        <v>0</v>
      </c>
      <c r="Z482" s="452">
        <f>IF(OR(C482="Refrig",AND($R$1="RWH",C482="Refrig"),AND($R$1="RWH",C482="Yes")),$W482*#REF!,IF(C482="Yes",$W482*$P$7,W482*0))</f>
        <v>0</v>
      </c>
    </row>
    <row r="483" spans="1:26" ht="63" customHeight="1" thickBot="1">
      <c r="A483" s="242">
        <v>474</v>
      </c>
      <c r="B483" s="243"/>
      <c r="C483" s="247"/>
      <c r="D483" s="279"/>
      <c r="E483" s="250">
        <f t="shared" si="64"/>
        <v>0</v>
      </c>
      <c r="F483" s="278">
        <f t="array" ref="F483">IFERROR(INDEX(CodeLPD,MATCH($D$8&amp;$D483,CodeMethod&amp;SpaceType,0), MATCH('Project Information'!$F$15,Table1[[#Headers],[2020 ECCCNYS (der. IECC 2018)]:[IECC 2015]],0)),0)</f>
        <v>0</v>
      </c>
      <c r="G483" s="328">
        <f>IF(AND('Project Information'!$C$15="Space By Space",'Interior Space'!$B483&gt;0),VLOOKUP('Interior Space'!$D483,Code!$B$34:$E$130,4,TRUE),IF(AND('Project Information'!$C$15="Whole Building",'Project Information'!$L$11=0),'Project Information'!$O$11,IF(AND('Project Information'!$C$15="Whole Building",'Project Information'!$L$11&lt;&gt;'Project Information'!$O$11),'Project Information'!$L$11,0)))</f>
        <v>0</v>
      </c>
      <c r="H483" s="248"/>
      <c r="I483" s="218">
        <f>IFERROR(VLOOKUP(H483,'LED Products List'!$B$8:$G$57,2,FALSE),0)</f>
        <v>0</v>
      </c>
      <c r="J483" s="218">
        <f>IFERROR(VLOOKUP(H483,'LED Products List'!$B$8:$G$57,3,FALSE),0)</f>
        <v>0</v>
      </c>
      <c r="K483" s="218">
        <f>IFERROR(VLOOKUP(H483,'LED Products List'!$B$8:$G$57,4,FALSE),0)</f>
        <v>0</v>
      </c>
      <c r="L483" s="248"/>
      <c r="M483" s="249"/>
      <c r="N483" s="250">
        <f t="shared" si="65"/>
        <v>0</v>
      </c>
      <c r="O483" s="251">
        <f t="shared" si="66"/>
        <v>0</v>
      </c>
      <c r="P483" s="179">
        <f t="shared" si="67"/>
        <v>0</v>
      </c>
      <c r="Q483" s="179">
        <f t="shared" si="68"/>
        <v>0</v>
      </c>
      <c r="R483" s="179">
        <f t="shared" si="69"/>
        <v>0</v>
      </c>
      <c r="S483" s="331"/>
      <c r="T483" s="480">
        <f t="shared" si="70"/>
        <v>0</v>
      </c>
      <c r="U483" s="448">
        <f t="shared" si="63"/>
        <v>0</v>
      </c>
      <c r="V483" s="449">
        <f>IF($D$8="Space By Space",$F483*$E483,IF($D483="Atrium &gt;40 ft in height",($F483*$E483)+0.04,IF($B483&lt;&gt;0,$E$8*'Project Information'!$L$9,0)))</f>
        <v>0</v>
      </c>
      <c r="W483" s="453">
        <f t="shared" si="71"/>
        <v>0</v>
      </c>
      <c r="X483" s="453">
        <f>IF(OR(C483="Refrig",AND($R$1="RWH",C483="Refrig"),AND($R$1="RWH",C483="Yes")),$W483*(1+#REF!),IF($C483="Yes",$W483*(1+$P$5),W483))</f>
        <v>0</v>
      </c>
      <c r="Y483" s="452">
        <f>IF(OR(C483="Refrig",AND($R$1="RWH",C483="Refrig"),AND($R$1="RWH",C483="Yes")),$V483*(1+#REF!),IF($C483="Yes",$V483*(1+$P$6),V483*(1+0)))</f>
        <v>0</v>
      </c>
      <c r="Z483" s="452">
        <f>IF(OR(C483="Refrig",AND($R$1="RWH",C483="Refrig"),AND($R$1="RWH",C483="Yes")),$W483*#REF!,IF(C483="Yes",$W483*$P$7,W483*0))</f>
        <v>0</v>
      </c>
    </row>
    <row r="484" spans="1:26" ht="63" customHeight="1" thickBot="1">
      <c r="A484" s="242">
        <v>475</v>
      </c>
      <c r="B484" s="243"/>
      <c r="C484" s="247"/>
      <c r="D484" s="279"/>
      <c r="E484" s="250">
        <f t="shared" si="64"/>
        <v>0</v>
      </c>
      <c r="F484" s="278">
        <f t="array" ref="F484">IFERROR(INDEX(CodeLPD,MATCH($D$8&amp;$D484,CodeMethod&amp;SpaceType,0), MATCH('Project Information'!$F$15,Table1[[#Headers],[2020 ECCCNYS (der. IECC 2018)]:[IECC 2015]],0)),0)</f>
        <v>0</v>
      </c>
      <c r="G484" s="328">
        <f>IF(AND('Project Information'!$C$15="Space By Space",'Interior Space'!$B484&gt;0),VLOOKUP('Interior Space'!$D484,Code!$B$34:$E$130,4,TRUE),IF(AND('Project Information'!$C$15="Whole Building",'Project Information'!$L$11=0),'Project Information'!$O$11,IF(AND('Project Information'!$C$15="Whole Building",'Project Information'!$L$11&lt;&gt;'Project Information'!$O$11),'Project Information'!$L$11,0)))</f>
        <v>0</v>
      </c>
      <c r="H484" s="248"/>
      <c r="I484" s="218">
        <f>IFERROR(VLOOKUP(H484,'LED Products List'!$B$8:$G$57,2,FALSE),0)</f>
        <v>0</v>
      </c>
      <c r="J484" s="218">
        <f>IFERROR(VLOOKUP(H484,'LED Products List'!$B$8:$G$57,3,FALSE),0)</f>
        <v>0</v>
      </c>
      <c r="K484" s="218">
        <f>IFERROR(VLOOKUP(H484,'LED Products List'!$B$8:$G$57,4,FALSE),0)</f>
        <v>0</v>
      </c>
      <c r="L484" s="248"/>
      <c r="M484" s="249"/>
      <c r="N484" s="250">
        <f t="shared" si="65"/>
        <v>0</v>
      </c>
      <c r="O484" s="251">
        <f t="shared" si="66"/>
        <v>0</v>
      </c>
      <c r="P484" s="179">
        <f t="shared" si="67"/>
        <v>0</v>
      </c>
      <c r="Q484" s="179">
        <f t="shared" si="68"/>
        <v>0</v>
      </c>
      <c r="R484" s="179">
        <f t="shared" si="69"/>
        <v>0</v>
      </c>
      <c r="S484" s="331"/>
      <c r="T484" s="480">
        <f t="shared" si="70"/>
        <v>0</v>
      </c>
      <c r="U484" s="448">
        <f t="shared" si="63"/>
        <v>0</v>
      </c>
      <c r="V484" s="449">
        <f>IF($D$8="Space By Space",$F484*$E484,IF($D484="Atrium &gt;40 ft in height",($F484*$E484)+0.04,IF($B484&lt;&gt;0,$E$8*'Project Information'!$L$9,0)))</f>
        <v>0</v>
      </c>
      <c r="W484" s="453">
        <f t="shared" si="71"/>
        <v>0</v>
      </c>
      <c r="X484" s="453">
        <f>IF(OR(C484="Refrig",AND($R$1="RWH",C484="Refrig"),AND($R$1="RWH",C484="Yes")),$W484*(1+#REF!),IF($C484="Yes",$W484*(1+$P$5),W484))</f>
        <v>0</v>
      </c>
      <c r="Y484" s="452">
        <f>IF(OR(C484="Refrig",AND($R$1="RWH",C484="Refrig"),AND($R$1="RWH",C484="Yes")),$V484*(1+#REF!),IF($C484="Yes",$V484*(1+$P$6),V484*(1+0)))</f>
        <v>0</v>
      </c>
      <c r="Z484" s="452">
        <f>IF(OR(C484="Refrig",AND($R$1="RWH",C484="Refrig"),AND($R$1="RWH",C484="Yes")),$W484*#REF!,IF(C484="Yes",$W484*$P$7,W484*0))</f>
        <v>0</v>
      </c>
    </row>
    <row r="485" spans="1:26" ht="63" customHeight="1" thickBot="1">
      <c r="A485" s="242">
        <v>476</v>
      </c>
      <c r="B485" s="243"/>
      <c r="C485" s="247"/>
      <c r="D485" s="279"/>
      <c r="E485" s="250">
        <f t="shared" si="64"/>
        <v>0</v>
      </c>
      <c r="F485" s="278">
        <f t="array" ref="F485">IFERROR(INDEX(CodeLPD,MATCH($D$8&amp;$D485,CodeMethod&amp;SpaceType,0), MATCH('Project Information'!$F$15,Table1[[#Headers],[2020 ECCCNYS (der. IECC 2018)]:[IECC 2015]],0)),0)</f>
        <v>0</v>
      </c>
      <c r="G485" s="328">
        <f>IF(AND('Project Information'!$C$15="Space By Space",'Interior Space'!$B485&gt;0),VLOOKUP('Interior Space'!$D485,Code!$B$34:$E$130,4,TRUE),IF(AND('Project Information'!$C$15="Whole Building",'Project Information'!$L$11=0),'Project Information'!$O$11,IF(AND('Project Information'!$C$15="Whole Building",'Project Information'!$L$11&lt;&gt;'Project Information'!$O$11),'Project Information'!$L$11,0)))</f>
        <v>0</v>
      </c>
      <c r="H485" s="248"/>
      <c r="I485" s="218">
        <f>IFERROR(VLOOKUP(H485,'LED Products List'!$B$8:$G$57,2,FALSE),0)</f>
        <v>0</v>
      </c>
      <c r="J485" s="218">
        <f>IFERROR(VLOOKUP(H485,'LED Products List'!$B$8:$G$57,3,FALSE),0)</f>
        <v>0</v>
      </c>
      <c r="K485" s="218">
        <f>IFERROR(VLOOKUP(H485,'LED Products List'!$B$8:$G$57,4,FALSE),0)</f>
        <v>0</v>
      </c>
      <c r="L485" s="248"/>
      <c r="M485" s="249"/>
      <c r="N485" s="250">
        <f t="shared" si="65"/>
        <v>0</v>
      </c>
      <c r="O485" s="251">
        <f t="shared" si="66"/>
        <v>0</v>
      </c>
      <c r="P485" s="179">
        <f t="shared" si="67"/>
        <v>0</v>
      </c>
      <c r="Q485" s="179">
        <f t="shared" si="68"/>
        <v>0</v>
      </c>
      <c r="R485" s="179">
        <f t="shared" si="69"/>
        <v>0</v>
      </c>
      <c r="S485" s="331"/>
      <c r="T485" s="480">
        <f t="shared" si="70"/>
        <v>0</v>
      </c>
      <c r="U485" s="448">
        <f t="shared" si="63"/>
        <v>0</v>
      </c>
      <c r="V485" s="449">
        <f>IF($D$8="Space By Space",$F485*$E485,IF($D485="Atrium &gt;40 ft in height",($F485*$E485)+0.04,IF($B485&lt;&gt;0,$E$8*'Project Information'!$L$9,0)))</f>
        <v>0</v>
      </c>
      <c r="W485" s="453">
        <f t="shared" si="71"/>
        <v>0</v>
      </c>
      <c r="X485" s="453">
        <f>IF(OR(C485="Refrig",AND($R$1="RWH",C485="Refrig"),AND($R$1="RWH",C485="Yes")),$W485*(1+#REF!),IF($C485="Yes",$W485*(1+$P$5),W485))</f>
        <v>0</v>
      </c>
      <c r="Y485" s="452">
        <f>IF(OR(C485="Refrig",AND($R$1="RWH",C485="Refrig"),AND($R$1="RWH",C485="Yes")),$V485*(1+#REF!),IF($C485="Yes",$V485*(1+$P$6),V485*(1+0)))</f>
        <v>0</v>
      </c>
      <c r="Z485" s="452">
        <f>IF(OR(C485="Refrig",AND($R$1="RWH",C485="Refrig"),AND($R$1="RWH",C485="Yes")),$W485*#REF!,IF(C485="Yes",$W485*$P$7,W485*0))</f>
        <v>0</v>
      </c>
    </row>
    <row r="486" spans="1:26" ht="63" customHeight="1" thickBot="1">
      <c r="A486" s="242">
        <v>477</v>
      </c>
      <c r="B486" s="243"/>
      <c r="C486" s="247"/>
      <c r="D486" s="279"/>
      <c r="E486" s="250">
        <f t="shared" si="64"/>
        <v>0</v>
      </c>
      <c r="F486" s="278">
        <f t="array" ref="F486">IFERROR(INDEX(CodeLPD,MATCH($D$8&amp;$D486,CodeMethod&amp;SpaceType,0), MATCH('Project Information'!$F$15,Table1[[#Headers],[2020 ECCCNYS (der. IECC 2018)]:[IECC 2015]],0)),0)</f>
        <v>0</v>
      </c>
      <c r="G486" s="328">
        <f>IF(AND('Project Information'!$C$15="Space By Space",'Interior Space'!$B486&gt;0),VLOOKUP('Interior Space'!$D486,Code!$B$34:$E$130,4,TRUE),IF(AND('Project Information'!$C$15="Whole Building",'Project Information'!$L$11=0),'Project Information'!$O$11,IF(AND('Project Information'!$C$15="Whole Building",'Project Information'!$L$11&lt;&gt;'Project Information'!$O$11),'Project Information'!$L$11,0)))</f>
        <v>0</v>
      </c>
      <c r="H486" s="248"/>
      <c r="I486" s="218">
        <f>IFERROR(VLOOKUP(H486,'LED Products List'!$B$8:$G$57,2,FALSE),0)</f>
        <v>0</v>
      </c>
      <c r="J486" s="218">
        <f>IFERROR(VLOOKUP(H486,'LED Products List'!$B$8:$G$57,3,FALSE),0)</f>
        <v>0</v>
      </c>
      <c r="K486" s="218">
        <f>IFERROR(VLOOKUP(H486,'LED Products List'!$B$8:$G$57,4,FALSE),0)</f>
        <v>0</v>
      </c>
      <c r="L486" s="248"/>
      <c r="M486" s="249"/>
      <c r="N486" s="250">
        <f t="shared" si="65"/>
        <v>0</v>
      </c>
      <c r="O486" s="251">
        <f t="shared" si="66"/>
        <v>0</v>
      </c>
      <c r="P486" s="179">
        <f t="shared" si="67"/>
        <v>0</v>
      </c>
      <c r="Q486" s="179">
        <f t="shared" si="68"/>
        <v>0</v>
      </c>
      <c r="R486" s="179">
        <f t="shared" si="69"/>
        <v>0</v>
      </c>
      <c r="S486" s="331"/>
      <c r="T486" s="480">
        <f t="shared" si="70"/>
        <v>0</v>
      </c>
      <c r="U486" s="448">
        <f t="shared" si="63"/>
        <v>0</v>
      </c>
      <c r="V486" s="449">
        <f>IF($D$8="Space By Space",$F486*$E486,IF($D486="Atrium &gt;40 ft in height",($F486*$E486)+0.04,IF($B486&lt;&gt;0,$E$8*'Project Information'!$L$9,0)))</f>
        <v>0</v>
      </c>
      <c r="W486" s="453">
        <f t="shared" si="71"/>
        <v>0</v>
      </c>
      <c r="X486" s="453">
        <f>IF(OR(C486="Refrig",AND($R$1="RWH",C486="Refrig"),AND($R$1="RWH",C486="Yes")),$W486*(1+#REF!),IF($C486="Yes",$W486*(1+$P$5),W486))</f>
        <v>0</v>
      </c>
      <c r="Y486" s="452">
        <f>IF(OR(C486="Refrig",AND($R$1="RWH",C486="Refrig"),AND($R$1="RWH",C486="Yes")),$V486*(1+#REF!),IF($C486="Yes",$V486*(1+$P$6),V486*(1+0)))</f>
        <v>0</v>
      </c>
      <c r="Z486" s="452">
        <f>IF(OR(C486="Refrig",AND($R$1="RWH",C486="Refrig"),AND($R$1="RWH",C486="Yes")),$W486*#REF!,IF(C486="Yes",$W486*$P$7,W486*0))</f>
        <v>0</v>
      </c>
    </row>
    <row r="487" spans="1:26" ht="63" customHeight="1" thickBot="1">
      <c r="A487" s="242">
        <v>478</v>
      </c>
      <c r="B487" s="243"/>
      <c r="C487" s="247"/>
      <c r="D487" s="279"/>
      <c r="E487" s="250">
        <f t="shared" si="64"/>
        <v>0</v>
      </c>
      <c r="F487" s="278">
        <f t="array" ref="F487">IFERROR(INDEX(CodeLPD,MATCH($D$8&amp;$D487,CodeMethod&amp;SpaceType,0), MATCH('Project Information'!$F$15,Table1[[#Headers],[2020 ECCCNYS (der. IECC 2018)]:[IECC 2015]],0)),0)</f>
        <v>0</v>
      </c>
      <c r="G487" s="328">
        <f>IF(AND('Project Information'!$C$15="Space By Space",'Interior Space'!$B487&gt;0),VLOOKUP('Interior Space'!$D487,Code!$B$34:$E$130,4,TRUE),IF(AND('Project Information'!$C$15="Whole Building",'Project Information'!$L$11=0),'Project Information'!$O$11,IF(AND('Project Information'!$C$15="Whole Building",'Project Information'!$L$11&lt;&gt;'Project Information'!$O$11),'Project Information'!$L$11,0)))</f>
        <v>0</v>
      </c>
      <c r="H487" s="248"/>
      <c r="I487" s="218">
        <f>IFERROR(VLOOKUP(H487,'LED Products List'!$B$8:$G$57,2,FALSE),0)</f>
        <v>0</v>
      </c>
      <c r="J487" s="218">
        <f>IFERROR(VLOOKUP(H487,'LED Products List'!$B$8:$G$57,3,FALSE),0)</f>
        <v>0</v>
      </c>
      <c r="K487" s="218">
        <f>IFERROR(VLOOKUP(H487,'LED Products List'!$B$8:$G$57,4,FALSE),0)</f>
        <v>0</v>
      </c>
      <c r="L487" s="248"/>
      <c r="M487" s="249"/>
      <c r="N487" s="250">
        <f t="shared" si="65"/>
        <v>0</v>
      </c>
      <c r="O487" s="251">
        <f t="shared" si="66"/>
        <v>0</v>
      </c>
      <c r="P487" s="179">
        <f t="shared" si="67"/>
        <v>0</v>
      </c>
      <c r="Q487" s="179">
        <f t="shared" si="68"/>
        <v>0</v>
      </c>
      <c r="R487" s="179">
        <f t="shared" si="69"/>
        <v>0</v>
      </c>
      <c r="S487" s="331"/>
      <c r="T487" s="480">
        <f t="shared" si="70"/>
        <v>0</v>
      </c>
      <c r="U487" s="448">
        <f t="shared" si="63"/>
        <v>0</v>
      </c>
      <c r="V487" s="449">
        <f>IF($D$8="Space By Space",$F487*$E487,IF($D487="Atrium &gt;40 ft in height",($F487*$E487)+0.04,IF($B487&lt;&gt;0,$E$8*'Project Information'!$L$9,0)))</f>
        <v>0</v>
      </c>
      <c r="W487" s="453">
        <f t="shared" si="71"/>
        <v>0</v>
      </c>
      <c r="X487" s="453">
        <f>IF(OR(C487="Refrig",AND($R$1="RWH",C487="Refrig"),AND($R$1="RWH",C487="Yes")),$W487*(1+#REF!),IF($C487="Yes",$W487*(1+$P$5),W487))</f>
        <v>0</v>
      </c>
      <c r="Y487" s="452">
        <f>IF(OR(C487="Refrig",AND($R$1="RWH",C487="Refrig"),AND($R$1="RWH",C487="Yes")),$V487*(1+#REF!),IF($C487="Yes",$V487*(1+$P$6),V487*(1+0)))</f>
        <v>0</v>
      </c>
      <c r="Z487" s="452">
        <f>IF(OR(C487="Refrig",AND($R$1="RWH",C487="Refrig"),AND($R$1="RWH",C487="Yes")),$W487*#REF!,IF(C487="Yes",$W487*$P$7,W487*0))</f>
        <v>0</v>
      </c>
    </row>
    <row r="488" spans="1:26" ht="63" customHeight="1" thickBot="1">
      <c r="A488" s="242">
        <v>479</v>
      </c>
      <c r="B488" s="243"/>
      <c r="C488" s="247"/>
      <c r="D488" s="279"/>
      <c r="E488" s="250">
        <f t="shared" si="64"/>
        <v>0</v>
      </c>
      <c r="F488" s="278">
        <f t="array" ref="F488">IFERROR(INDEX(CodeLPD,MATCH($D$8&amp;$D488,CodeMethod&amp;SpaceType,0), MATCH('Project Information'!$F$15,Table1[[#Headers],[2020 ECCCNYS (der. IECC 2018)]:[IECC 2015]],0)),0)</f>
        <v>0</v>
      </c>
      <c r="G488" s="328">
        <f>IF(AND('Project Information'!$C$15="Space By Space",'Interior Space'!$B488&gt;0),VLOOKUP('Interior Space'!$D488,Code!$B$34:$E$130,4,TRUE),IF(AND('Project Information'!$C$15="Whole Building",'Project Information'!$L$11=0),'Project Information'!$O$11,IF(AND('Project Information'!$C$15="Whole Building",'Project Information'!$L$11&lt;&gt;'Project Information'!$O$11),'Project Information'!$L$11,0)))</f>
        <v>0</v>
      </c>
      <c r="H488" s="248"/>
      <c r="I488" s="218">
        <f>IFERROR(VLOOKUP(H488,'LED Products List'!$B$8:$G$57,2,FALSE),0)</f>
        <v>0</v>
      </c>
      <c r="J488" s="218">
        <f>IFERROR(VLOOKUP(H488,'LED Products List'!$B$8:$G$57,3,FALSE),0)</f>
        <v>0</v>
      </c>
      <c r="K488" s="218">
        <f>IFERROR(VLOOKUP(H488,'LED Products List'!$B$8:$G$57,4,FALSE),0)</f>
        <v>0</v>
      </c>
      <c r="L488" s="248"/>
      <c r="M488" s="249"/>
      <c r="N488" s="250">
        <f t="shared" si="65"/>
        <v>0</v>
      </c>
      <c r="O488" s="251">
        <f t="shared" si="66"/>
        <v>0</v>
      </c>
      <c r="P488" s="179">
        <f t="shared" si="67"/>
        <v>0</v>
      </c>
      <c r="Q488" s="179">
        <f t="shared" si="68"/>
        <v>0</v>
      </c>
      <c r="R488" s="179">
        <f t="shared" si="69"/>
        <v>0</v>
      </c>
      <c r="S488" s="331"/>
      <c r="T488" s="480">
        <f t="shared" si="70"/>
        <v>0</v>
      </c>
      <c r="U488" s="448">
        <f t="shared" si="63"/>
        <v>0</v>
      </c>
      <c r="V488" s="449">
        <f>IF($D$8="Space By Space",$F488*$E488,IF($D488="Atrium &gt;40 ft in height",($F488*$E488)+0.04,IF($B488&lt;&gt;0,$E$8*'Project Information'!$L$9,0)))</f>
        <v>0</v>
      </c>
      <c r="W488" s="453">
        <f t="shared" si="71"/>
        <v>0</v>
      </c>
      <c r="X488" s="453">
        <f>IF(OR(C488="Refrig",AND($R$1="RWH",C488="Refrig"),AND($R$1="RWH",C488="Yes")),$W488*(1+#REF!),IF($C488="Yes",$W488*(1+$P$5),W488))</f>
        <v>0</v>
      </c>
      <c r="Y488" s="452">
        <f>IF(OR(C488="Refrig",AND($R$1="RWH",C488="Refrig"),AND($R$1="RWH",C488="Yes")),$V488*(1+#REF!),IF($C488="Yes",$V488*(1+$P$6),V488*(1+0)))</f>
        <v>0</v>
      </c>
      <c r="Z488" s="452">
        <f>IF(OR(C488="Refrig",AND($R$1="RWH",C488="Refrig"),AND($R$1="RWH",C488="Yes")),$W488*#REF!,IF(C488="Yes",$W488*$P$7,W488*0))</f>
        <v>0</v>
      </c>
    </row>
    <row r="489" spans="1:26" ht="63" customHeight="1" thickBot="1">
      <c r="A489" s="242">
        <v>480</v>
      </c>
      <c r="B489" s="243"/>
      <c r="C489" s="247"/>
      <c r="D489" s="279"/>
      <c r="E489" s="250">
        <f t="shared" si="64"/>
        <v>0</v>
      </c>
      <c r="F489" s="278">
        <f t="array" ref="F489">IFERROR(INDEX(CodeLPD,MATCH($D$8&amp;$D489,CodeMethod&amp;SpaceType,0), MATCH('Project Information'!$F$15,Table1[[#Headers],[2020 ECCCNYS (der. IECC 2018)]:[IECC 2015]],0)),0)</f>
        <v>0</v>
      </c>
      <c r="G489" s="328">
        <f>IF(AND('Project Information'!$C$15="Space By Space",'Interior Space'!$B489&gt;0),VLOOKUP('Interior Space'!$D489,Code!$B$34:$E$130,4,TRUE),IF(AND('Project Information'!$C$15="Whole Building",'Project Information'!$L$11=0),'Project Information'!$O$11,IF(AND('Project Information'!$C$15="Whole Building",'Project Information'!$L$11&lt;&gt;'Project Information'!$O$11),'Project Information'!$L$11,0)))</f>
        <v>0</v>
      </c>
      <c r="H489" s="248"/>
      <c r="I489" s="218">
        <f>IFERROR(VLOOKUP(H489,'LED Products List'!$B$8:$G$57,2,FALSE),0)</f>
        <v>0</v>
      </c>
      <c r="J489" s="218">
        <f>IFERROR(VLOOKUP(H489,'LED Products List'!$B$8:$G$57,3,FALSE),0)</f>
        <v>0</v>
      </c>
      <c r="K489" s="218">
        <f>IFERROR(VLOOKUP(H489,'LED Products List'!$B$8:$G$57,4,FALSE),0)</f>
        <v>0</v>
      </c>
      <c r="L489" s="248"/>
      <c r="M489" s="249"/>
      <c r="N489" s="250">
        <f t="shared" si="65"/>
        <v>0</v>
      </c>
      <c r="O489" s="251">
        <f t="shared" si="66"/>
        <v>0</v>
      </c>
      <c r="P489" s="179">
        <f t="shared" si="67"/>
        <v>0</v>
      </c>
      <c r="Q489" s="179">
        <f t="shared" si="68"/>
        <v>0</v>
      </c>
      <c r="R489" s="179">
        <f t="shared" si="69"/>
        <v>0</v>
      </c>
      <c r="S489" s="331"/>
      <c r="T489" s="480">
        <f t="shared" si="70"/>
        <v>0</v>
      </c>
      <c r="U489" s="448">
        <f t="shared" si="63"/>
        <v>0</v>
      </c>
      <c r="V489" s="449">
        <f>IF($D$8="Space By Space",$F489*$E489,IF($D489="Atrium &gt;40 ft in height",($F489*$E489)+0.04,IF($B489&lt;&gt;0,$E$8*'Project Information'!$L$9,0)))</f>
        <v>0</v>
      </c>
      <c r="W489" s="453">
        <f t="shared" si="71"/>
        <v>0</v>
      </c>
      <c r="X489" s="453">
        <f>IF(OR(C489="Refrig",AND($R$1="RWH",C489="Refrig"),AND($R$1="RWH",C489="Yes")),$W489*(1+#REF!),IF($C489="Yes",$W489*(1+$P$5),W489))</f>
        <v>0</v>
      </c>
      <c r="Y489" s="452">
        <f>IF(OR(C489="Refrig",AND($R$1="RWH",C489="Refrig"),AND($R$1="RWH",C489="Yes")),$V489*(1+#REF!),IF($C489="Yes",$V489*(1+$P$6),V489*(1+0)))</f>
        <v>0</v>
      </c>
      <c r="Z489" s="452">
        <f>IF(OR(C489="Refrig",AND($R$1="RWH",C489="Refrig"),AND($R$1="RWH",C489="Yes")),$W489*#REF!,IF(C489="Yes",$W489*$P$7,W489*0))</f>
        <v>0</v>
      </c>
    </row>
    <row r="490" spans="1:26" ht="63" customHeight="1" thickBot="1">
      <c r="A490" s="242">
        <v>481</v>
      </c>
      <c r="B490" s="243"/>
      <c r="C490" s="247"/>
      <c r="D490" s="279"/>
      <c r="E490" s="250">
        <f t="shared" si="64"/>
        <v>0</v>
      </c>
      <c r="F490" s="278">
        <f t="array" ref="F490">IFERROR(INDEX(CodeLPD,MATCH($D$8&amp;$D490,CodeMethod&amp;SpaceType,0), MATCH('Project Information'!$F$15,Table1[[#Headers],[2020 ECCCNYS (der. IECC 2018)]:[IECC 2015]],0)),0)</f>
        <v>0</v>
      </c>
      <c r="G490" s="328">
        <f>IF(AND('Project Information'!$C$15="Space By Space",'Interior Space'!$B490&gt;0),VLOOKUP('Interior Space'!$D490,Code!$B$34:$E$130,4,TRUE),IF(AND('Project Information'!$C$15="Whole Building",'Project Information'!$L$11=0),'Project Information'!$O$11,IF(AND('Project Information'!$C$15="Whole Building",'Project Information'!$L$11&lt;&gt;'Project Information'!$O$11),'Project Information'!$L$11,0)))</f>
        <v>0</v>
      </c>
      <c r="H490" s="248"/>
      <c r="I490" s="218">
        <f>IFERROR(VLOOKUP(H490,'LED Products List'!$B$8:$G$57,2,FALSE),0)</f>
        <v>0</v>
      </c>
      <c r="J490" s="218">
        <f>IFERROR(VLOOKUP(H490,'LED Products List'!$B$8:$G$57,3,FALSE),0)</f>
        <v>0</v>
      </c>
      <c r="K490" s="218">
        <f>IFERROR(VLOOKUP(H490,'LED Products List'!$B$8:$G$57,4,FALSE),0)</f>
        <v>0</v>
      </c>
      <c r="L490" s="248"/>
      <c r="M490" s="249"/>
      <c r="N490" s="250">
        <f t="shared" si="65"/>
        <v>0</v>
      </c>
      <c r="O490" s="251">
        <f t="shared" si="66"/>
        <v>0</v>
      </c>
      <c r="P490" s="179">
        <f t="shared" si="67"/>
        <v>0</v>
      </c>
      <c r="Q490" s="179">
        <f t="shared" si="68"/>
        <v>0</v>
      </c>
      <c r="R490" s="179">
        <f t="shared" si="69"/>
        <v>0</v>
      </c>
      <c r="S490" s="331"/>
      <c r="T490" s="480">
        <f t="shared" si="70"/>
        <v>0</v>
      </c>
      <c r="U490" s="448">
        <f t="shared" si="63"/>
        <v>0</v>
      </c>
      <c r="V490" s="449">
        <f>IF($D$8="Space By Space",$F490*$E490,IF($D490="Atrium &gt;40 ft in height",($F490*$E490)+0.04,IF($B490&lt;&gt;0,$E$8*'Project Information'!$L$9,0)))</f>
        <v>0</v>
      </c>
      <c r="W490" s="453">
        <f t="shared" si="71"/>
        <v>0</v>
      </c>
      <c r="X490" s="453">
        <f>IF(OR(C490="Refrig",AND($R$1="RWH",C490="Refrig"),AND($R$1="RWH",C490="Yes")),$W490*(1+#REF!),IF($C490="Yes",$W490*(1+$P$5),W490))</f>
        <v>0</v>
      </c>
      <c r="Y490" s="452">
        <f>IF(OR(C490="Refrig",AND($R$1="RWH",C490="Refrig"),AND($R$1="RWH",C490="Yes")),$V490*(1+#REF!),IF($C490="Yes",$V490*(1+$P$6),V490*(1+0)))</f>
        <v>0</v>
      </c>
      <c r="Z490" s="452">
        <f>IF(OR(C490="Refrig",AND($R$1="RWH",C490="Refrig"),AND($R$1="RWH",C490="Yes")),$W490*#REF!,IF(C490="Yes",$W490*$P$7,W490*0))</f>
        <v>0</v>
      </c>
    </row>
    <row r="491" spans="1:26" ht="63" customHeight="1" thickBot="1">
      <c r="A491" s="242">
        <v>482</v>
      </c>
      <c r="B491" s="243"/>
      <c r="C491" s="247"/>
      <c r="D491" s="279"/>
      <c r="E491" s="250">
        <f t="shared" si="64"/>
        <v>0</v>
      </c>
      <c r="F491" s="278">
        <f t="array" ref="F491">IFERROR(INDEX(CodeLPD,MATCH($D$8&amp;$D491,CodeMethod&amp;SpaceType,0), MATCH('Project Information'!$F$15,Table1[[#Headers],[2020 ECCCNYS (der. IECC 2018)]:[IECC 2015]],0)),0)</f>
        <v>0</v>
      </c>
      <c r="G491" s="328">
        <f>IF(AND('Project Information'!$C$15="Space By Space",'Interior Space'!$B491&gt;0),VLOOKUP('Interior Space'!$D491,Code!$B$34:$E$130,4,TRUE),IF(AND('Project Information'!$C$15="Whole Building",'Project Information'!$L$11=0),'Project Information'!$O$11,IF(AND('Project Information'!$C$15="Whole Building",'Project Information'!$L$11&lt;&gt;'Project Information'!$O$11),'Project Information'!$L$11,0)))</f>
        <v>0</v>
      </c>
      <c r="H491" s="248"/>
      <c r="I491" s="218">
        <f>IFERROR(VLOOKUP(H491,'LED Products List'!$B$8:$G$57,2,FALSE),0)</f>
        <v>0</v>
      </c>
      <c r="J491" s="218">
        <f>IFERROR(VLOOKUP(H491,'LED Products List'!$B$8:$G$57,3,FALSE),0)</f>
        <v>0</v>
      </c>
      <c r="K491" s="218">
        <f>IFERROR(VLOOKUP(H491,'LED Products List'!$B$8:$G$57,4,FALSE),0)</f>
        <v>0</v>
      </c>
      <c r="L491" s="248"/>
      <c r="M491" s="249"/>
      <c r="N491" s="250">
        <f t="shared" si="65"/>
        <v>0</v>
      </c>
      <c r="O491" s="251">
        <f t="shared" si="66"/>
        <v>0</v>
      </c>
      <c r="P491" s="179">
        <f t="shared" si="67"/>
        <v>0</v>
      </c>
      <c r="Q491" s="179">
        <f t="shared" si="68"/>
        <v>0</v>
      </c>
      <c r="R491" s="179">
        <f t="shared" si="69"/>
        <v>0</v>
      </c>
      <c r="S491" s="331"/>
      <c r="T491" s="480">
        <f t="shared" si="70"/>
        <v>0</v>
      </c>
      <c r="U491" s="448">
        <f t="shared" si="63"/>
        <v>0</v>
      </c>
      <c r="V491" s="449">
        <f>IF($D$8="Space By Space",$F491*$E491,IF($D491="Atrium &gt;40 ft in height",($F491*$E491)+0.04,IF($B491&lt;&gt;0,$E$8*'Project Information'!$L$9,0)))</f>
        <v>0</v>
      </c>
      <c r="W491" s="453">
        <f t="shared" si="71"/>
        <v>0</v>
      </c>
      <c r="X491" s="453">
        <f>IF(OR(C491="Refrig",AND($R$1="RWH",C491="Refrig"),AND($R$1="RWH",C491="Yes")),$W491*(1+#REF!),IF($C491="Yes",$W491*(1+$P$5),W491))</f>
        <v>0</v>
      </c>
      <c r="Y491" s="452">
        <f>IF(OR(C491="Refrig",AND($R$1="RWH",C491="Refrig"),AND($R$1="RWH",C491="Yes")),$V491*(1+#REF!),IF($C491="Yes",$V491*(1+$P$6),V491*(1+0)))</f>
        <v>0</v>
      </c>
      <c r="Z491" s="452">
        <f>IF(OR(C491="Refrig",AND($R$1="RWH",C491="Refrig"),AND($R$1="RWH",C491="Yes")),$W491*#REF!,IF(C491="Yes",$W491*$P$7,W491*0))</f>
        <v>0</v>
      </c>
    </row>
    <row r="492" spans="1:26" ht="63" customHeight="1" thickBot="1">
      <c r="A492" s="242">
        <v>483</v>
      </c>
      <c r="B492" s="243"/>
      <c r="C492" s="247"/>
      <c r="D492" s="279"/>
      <c r="E492" s="250">
        <f t="shared" si="64"/>
        <v>0</v>
      </c>
      <c r="F492" s="278">
        <f t="array" ref="F492">IFERROR(INDEX(CodeLPD,MATCH($D$8&amp;$D492,CodeMethod&amp;SpaceType,0), MATCH('Project Information'!$F$15,Table1[[#Headers],[2020 ECCCNYS (der. IECC 2018)]:[IECC 2015]],0)),0)</f>
        <v>0</v>
      </c>
      <c r="G492" s="328">
        <f>IF(AND('Project Information'!$C$15="Space By Space",'Interior Space'!$B492&gt;0),VLOOKUP('Interior Space'!$D492,Code!$B$34:$E$130,4,TRUE),IF(AND('Project Information'!$C$15="Whole Building",'Project Information'!$L$11=0),'Project Information'!$O$11,IF(AND('Project Information'!$C$15="Whole Building",'Project Information'!$L$11&lt;&gt;'Project Information'!$O$11),'Project Information'!$L$11,0)))</f>
        <v>0</v>
      </c>
      <c r="H492" s="248"/>
      <c r="I492" s="218">
        <f>IFERROR(VLOOKUP(H492,'LED Products List'!$B$8:$G$57,2,FALSE),0)</f>
        <v>0</v>
      </c>
      <c r="J492" s="218">
        <f>IFERROR(VLOOKUP(H492,'LED Products List'!$B$8:$G$57,3,FALSE),0)</f>
        <v>0</v>
      </c>
      <c r="K492" s="218">
        <f>IFERROR(VLOOKUP(H492,'LED Products List'!$B$8:$G$57,4,FALSE),0)</f>
        <v>0</v>
      </c>
      <c r="L492" s="248"/>
      <c r="M492" s="249"/>
      <c r="N492" s="250">
        <f t="shared" si="65"/>
        <v>0</v>
      </c>
      <c r="O492" s="251">
        <f t="shared" si="66"/>
        <v>0</v>
      </c>
      <c r="P492" s="179">
        <f t="shared" si="67"/>
        <v>0</v>
      </c>
      <c r="Q492" s="179">
        <f t="shared" si="68"/>
        <v>0</v>
      </c>
      <c r="R492" s="179">
        <f t="shared" si="69"/>
        <v>0</v>
      </c>
      <c r="S492" s="331"/>
      <c r="T492" s="480">
        <f t="shared" si="70"/>
        <v>0</v>
      </c>
      <c r="U492" s="448">
        <f t="shared" si="63"/>
        <v>0</v>
      </c>
      <c r="V492" s="449">
        <f>IF($D$8="Space By Space",$F492*$E492,IF($D492="Atrium &gt;40 ft in height",($F492*$E492)+0.04,IF($B492&lt;&gt;0,$E$8*'Project Information'!$L$9,0)))</f>
        <v>0</v>
      </c>
      <c r="W492" s="453">
        <f t="shared" si="71"/>
        <v>0</v>
      </c>
      <c r="X492" s="453">
        <f>IF(OR(C492="Refrig",AND($R$1="RWH",C492="Refrig"),AND($R$1="RWH",C492="Yes")),$W492*(1+#REF!),IF($C492="Yes",$W492*(1+$P$5),W492))</f>
        <v>0</v>
      </c>
      <c r="Y492" s="452">
        <f>IF(OR(C492="Refrig",AND($R$1="RWH",C492="Refrig"),AND($R$1="RWH",C492="Yes")),$V492*(1+#REF!),IF($C492="Yes",$V492*(1+$P$6),V492*(1+0)))</f>
        <v>0</v>
      </c>
      <c r="Z492" s="452">
        <f>IF(OR(C492="Refrig",AND($R$1="RWH",C492="Refrig"),AND($R$1="RWH",C492="Yes")),$W492*#REF!,IF(C492="Yes",$W492*$P$7,W492*0))</f>
        <v>0</v>
      </c>
    </row>
    <row r="493" spans="1:26" ht="63" customHeight="1" thickBot="1">
      <c r="A493" s="242">
        <v>484</v>
      </c>
      <c r="B493" s="243"/>
      <c r="C493" s="247"/>
      <c r="D493" s="279"/>
      <c r="E493" s="250">
        <f t="shared" si="64"/>
        <v>0</v>
      </c>
      <c r="F493" s="278">
        <f t="array" ref="F493">IFERROR(INDEX(CodeLPD,MATCH($D$8&amp;$D493,CodeMethod&amp;SpaceType,0), MATCH('Project Information'!$F$15,Table1[[#Headers],[2020 ECCCNYS (der. IECC 2018)]:[IECC 2015]],0)),0)</f>
        <v>0</v>
      </c>
      <c r="G493" s="328">
        <f>IF(AND('Project Information'!$C$15="Space By Space",'Interior Space'!$B493&gt;0),VLOOKUP('Interior Space'!$D493,Code!$B$34:$E$130,4,TRUE),IF(AND('Project Information'!$C$15="Whole Building",'Project Information'!$L$11=0),'Project Information'!$O$11,IF(AND('Project Information'!$C$15="Whole Building",'Project Information'!$L$11&lt;&gt;'Project Information'!$O$11),'Project Information'!$L$11,0)))</f>
        <v>0</v>
      </c>
      <c r="H493" s="248"/>
      <c r="I493" s="218">
        <f>IFERROR(VLOOKUP(H493,'LED Products List'!$B$8:$G$57,2,FALSE),0)</f>
        <v>0</v>
      </c>
      <c r="J493" s="218">
        <f>IFERROR(VLOOKUP(H493,'LED Products List'!$B$8:$G$57,3,FALSE),0)</f>
        <v>0</v>
      </c>
      <c r="K493" s="218">
        <f>IFERROR(VLOOKUP(H493,'LED Products List'!$B$8:$G$57,4,FALSE),0)</f>
        <v>0</v>
      </c>
      <c r="L493" s="248"/>
      <c r="M493" s="249"/>
      <c r="N493" s="250">
        <f t="shared" si="65"/>
        <v>0</v>
      </c>
      <c r="O493" s="251">
        <f t="shared" si="66"/>
        <v>0</v>
      </c>
      <c r="P493" s="179">
        <f t="shared" si="67"/>
        <v>0</v>
      </c>
      <c r="Q493" s="179">
        <f t="shared" si="68"/>
        <v>0</v>
      </c>
      <c r="R493" s="179">
        <f t="shared" si="69"/>
        <v>0</v>
      </c>
      <c r="S493" s="331"/>
      <c r="T493" s="480">
        <f t="shared" si="70"/>
        <v>0</v>
      </c>
      <c r="U493" s="448">
        <f t="shared" si="63"/>
        <v>0</v>
      </c>
      <c r="V493" s="449">
        <f>IF($D$8="Space By Space",$F493*$E493,IF($D493="Atrium &gt;40 ft in height",($F493*$E493)+0.04,IF($B493&lt;&gt;0,$E$8*'Project Information'!$L$9,0)))</f>
        <v>0</v>
      </c>
      <c r="W493" s="453">
        <f t="shared" si="71"/>
        <v>0</v>
      </c>
      <c r="X493" s="453">
        <f>IF(OR(C493="Refrig",AND($R$1="RWH",C493="Refrig"),AND($R$1="RWH",C493="Yes")),$W493*(1+#REF!),IF($C493="Yes",$W493*(1+$P$5),W493))</f>
        <v>0</v>
      </c>
      <c r="Y493" s="452">
        <f>IF(OR(C493="Refrig",AND($R$1="RWH",C493="Refrig"),AND($R$1="RWH",C493="Yes")),$V493*(1+#REF!),IF($C493="Yes",$V493*(1+$P$6),V493*(1+0)))</f>
        <v>0</v>
      </c>
      <c r="Z493" s="452">
        <f>IF(OR(C493="Refrig",AND($R$1="RWH",C493="Refrig"),AND($R$1="RWH",C493="Yes")),$W493*#REF!,IF(C493="Yes",$W493*$P$7,W493*0))</f>
        <v>0</v>
      </c>
    </row>
    <row r="494" spans="1:26" ht="63" customHeight="1" thickBot="1">
      <c r="A494" s="242">
        <v>485</v>
      </c>
      <c r="B494" s="243"/>
      <c r="C494" s="247"/>
      <c r="D494" s="279"/>
      <c r="E494" s="250">
        <f t="shared" si="64"/>
        <v>0</v>
      </c>
      <c r="F494" s="278">
        <f t="array" ref="F494">IFERROR(INDEX(CodeLPD,MATCH($D$8&amp;$D494,CodeMethod&amp;SpaceType,0), MATCH('Project Information'!$F$15,Table1[[#Headers],[2020 ECCCNYS (der. IECC 2018)]:[IECC 2015]],0)),0)</f>
        <v>0</v>
      </c>
      <c r="G494" s="328">
        <f>IF(AND('Project Information'!$C$15="Space By Space",'Interior Space'!$B494&gt;0),VLOOKUP('Interior Space'!$D494,Code!$B$34:$E$130,4,TRUE),IF(AND('Project Information'!$C$15="Whole Building",'Project Information'!$L$11=0),'Project Information'!$O$11,IF(AND('Project Information'!$C$15="Whole Building",'Project Information'!$L$11&lt;&gt;'Project Information'!$O$11),'Project Information'!$L$11,0)))</f>
        <v>0</v>
      </c>
      <c r="H494" s="248"/>
      <c r="I494" s="218">
        <f>IFERROR(VLOOKUP(H494,'LED Products List'!$B$8:$G$57,2,FALSE),0)</f>
        <v>0</v>
      </c>
      <c r="J494" s="218">
        <f>IFERROR(VLOOKUP(H494,'LED Products List'!$B$8:$G$57,3,FALSE),0)</f>
        <v>0</v>
      </c>
      <c r="K494" s="218">
        <f>IFERROR(VLOOKUP(H494,'LED Products List'!$B$8:$G$57,4,FALSE),0)</f>
        <v>0</v>
      </c>
      <c r="L494" s="248"/>
      <c r="M494" s="249"/>
      <c r="N494" s="250">
        <f t="shared" si="65"/>
        <v>0</v>
      </c>
      <c r="O494" s="251">
        <f t="shared" si="66"/>
        <v>0</v>
      </c>
      <c r="P494" s="179">
        <f t="shared" si="67"/>
        <v>0</v>
      </c>
      <c r="Q494" s="179">
        <f t="shared" si="68"/>
        <v>0</v>
      </c>
      <c r="R494" s="179">
        <f t="shared" si="69"/>
        <v>0</v>
      </c>
      <c r="S494" s="331"/>
      <c r="T494" s="480">
        <f t="shared" si="70"/>
        <v>0</v>
      </c>
      <c r="U494" s="448">
        <f t="shared" si="63"/>
        <v>0</v>
      </c>
      <c r="V494" s="449">
        <f>IF($D$8="Space By Space",$F494*$E494,IF($D494="Atrium &gt;40 ft in height",($F494*$E494)+0.04,IF($B494&lt;&gt;0,$E$8*'Project Information'!$L$9,0)))</f>
        <v>0</v>
      </c>
      <c r="W494" s="453">
        <f t="shared" si="71"/>
        <v>0</v>
      </c>
      <c r="X494" s="453">
        <f>IF(OR(C494="Refrig",AND($R$1="RWH",C494="Refrig"),AND($R$1="RWH",C494="Yes")),$W494*(1+#REF!),IF($C494="Yes",$W494*(1+$P$5),W494))</f>
        <v>0</v>
      </c>
      <c r="Y494" s="452">
        <f>IF(OR(C494="Refrig",AND($R$1="RWH",C494="Refrig"),AND($R$1="RWH",C494="Yes")),$V494*(1+#REF!),IF($C494="Yes",$V494*(1+$P$6),V494*(1+0)))</f>
        <v>0</v>
      </c>
      <c r="Z494" s="452">
        <f>IF(OR(C494="Refrig",AND($R$1="RWH",C494="Refrig"),AND($R$1="RWH",C494="Yes")),$W494*#REF!,IF(C494="Yes",$W494*$P$7,W494*0))</f>
        <v>0</v>
      </c>
    </row>
    <row r="495" spans="1:26" ht="63" customHeight="1" thickBot="1">
      <c r="A495" s="242">
        <v>486</v>
      </c>
      <c r="B495" s="243"/>
      <c r="C495" s="247"/>
      <c r="D495" s="279"/>
      <c r="E495" s="250">
        <f t="shared" si="64"/>
        <v>0</v>
      </c>
      <c r="F495" s="278">
        <f t="array" ref="F495">IFERROR(INDEX(CodeLPD,MATCH($D$8&amp;$D495,CodeMethod&amp;SpaceType,0), MATCH('Project Information'!$F$15,Table1[[#Headers],[2020 ECCCNYS (der. IECC 2018)]:[IECC 2015]],0)),0)</f>
        <v>0</v>
      </c>
      <c r="G495" s="328">
        <f>IF(AND('Project Information'!$C$15="Space By Space",'Interior Space'!$B495&gt;0),VLOOKUP('Interior Space'!$D495,Code!$B$34:$E$130,4,TRUE),IF(AND('Project Information'!$C$15="Whole Building",'Project Information'!$L$11=0),'Project Information'!$O$11,IF(AND('Project Information'!$C$15="Whole Building",'Project Information'!$L$11&lt;&gt;'Project Information'!$O$11),'Project Information'!$L$11,0)))</f>
        <v>0</v>
      </c>
      <c r="H495" s="248"/>
      <c r="I495" s="218">
        <f>IFERROR(VLOOKUP(H495,'LED Products List'!$B$8:$G$57,2,FALSE),0)</f>
        <v>0</v>
      </c>
      <c r="J495" s="218">
        <f>IFERROR(VLOOKUP(H495,'LED Products List'!$B$8:$G$57,3,FALSE),0)</f>
        <v>0</v>
      </c>
      <c r="K495" s="218">
        <f>IFERROR(VLOOKUP(H495,'LED Products List'!$B$8:$G$57,4,FALSE),0)</f>
        <v>0</v>
      </c>
      <c r="L495" s="248"/>
      <c r="M495" s="249"/>
      <c r="N495" s="250">
        <f t="shared" si="65"/>
        <v>0</v>
      </c>
      <c r="O495" s="251">
        <f t="shared" si="66"/>
        <v>0</v>
      </c>
      <c r="P495" s="179">
        <f t="shared" si="67"/>
        <v>0</v>
      </c>
      <c r="Q495" s="179">
        <f t="shared" si="68"/>
        <v>0</v>
      </c>
      <c r="R495" s="179">
        <f t="shared" si="69"/>
        <v>0</v>
      </c>
      <c r="S495" s="331"/>
      <c r="T495" s="480">
        <f t="shared" si="70"/>
        <v>0</v>
      </c>
      <c r="U495" s="448">
        <f t="shared" si="63"/>
        <v>0</v>
      </c>
      <c r="V495" s="449">
        <f>IF($D$8="Space By Space",$F495*$E495,IF($D495="Atrium &gt;40 ft in height",($F495*$E495)+0.04,IF($B495&lt;&gt;0,$E$8*'Project Information'!$L$9,0)))</f>
        <v>0</v>
      </c>
      <c r="W495" s="453">
        <f t="shared" si="71"/>
        <v>0</v>
      </c>
      <c r="X495" s="453">
        <f>IF(OR(C495="Refrig",AND($R$1="RWH",C495="Refrig"),AND($R$1="RWH",C495="Yes")),$W495*(1+#REF!),IF($C495="Yes",$W495*(1+$P$5),W495))</f>
        <v>0</v>
      </c>
      <c r="Y495" s="452">
        <f>IF(OR(C495="Refrig",AND($R$1="RWH",C495="Refrig"),AND($R$1="RWH",C495="Yes")),$V495*(1+#REF!),IF($C495="Yes",$V495*(1+$P$6),V495*(1+0)))</f>
        <v>0</v>
      </c>
      <c r="Z495" s="452">
        <f>IF(OR(C495="Refrig",AND($R$1="RWH",C495="Refrig"),AND($R$1="RWH",C495="Yes")),$W495*#REF!,IF(C495="Yes",$W495*$P$7,W495*0))</f>
        <v>0</v>
      </c>
    </row>
    <row r="496" spans="1:26" ht="63" customHeight="1" thickBot="1">
      <c r="A496" s="242">
        <v>487</v>
      </c>
      <c r="B496" s="243"/>
      <c r="C496" s="247"/>
      <c r="D496" s="279"/>
      <c r="E496" s="250">
        <f t="shared" si="64"/>
        <v>0</v>
      </c>
      <c r="F496" s="278">
        <f t="array" ref="F496">IFERROR(INDEX(CodeLPD,MATCH($D$8&amp;$D496,CodeMethod&amp;SpaceType,0), MATCH('Project Information'!$F$15,Table1[[#Headers],[2020 ECCCNYS (der. IECC 2018)]:[IECC 2015]],0)),0)</f>
        <v>0</v>
      </c>
      <c r="G496" s="328">
        <f>IF(AND('Project Information'!$C$15="Space By Space",'Interior Space'!$B496&gt;0),VLOOKUP('Interior Space'!$D496,Code!$B$34:$E$130,4,TRUE),IF(AND('Project Information'!$C$15="Whole Building",'Project Information'!$L$11=0),'Project Information'!$O$11,IF(AND('Project Information'!$C$15="Whole Building",'Project Information'!$L$11&lt;&gt;'Project Information'!$O$11),'Project Information'!$L$11,0)))</f>
        <v>0</v>
      </c>
      <c r="H496" s="248"/>
      <c r="I496" s="218">
        <f>IFERROR(VLOOKUP(H496,'LED Products List'!$B$8:$G$57,2,FALSE),0)</f>
        <v>0</v>
      </c>
      <c r="J496" s="218">
        <f>IFERROR(VLOOKUP(H496,'LED Products List'!$B$8:$G$57,3,FALSE),0)</f>
        <v>0</v>
      </c>
      <c r="K496" s="218">
        <f>IFERROR(VLOOKUP(H496,'LED Products List'!$B$8:$G$57,4,FALSE),0)</f>
        <v>0</v>
      </c>
      <c r="L496" s="248"/>
      <c r="M496" s="249"/>
      <c r="N496" s="250">
        <f t="shared" si="65"/>
        <v>0</v>
      </c>
      <c r="O496" s="251">
        <f t="shared" si="66"/>
        <v>0</v>
      </c>
      <c r="P496" s="179">
        <f t="shared" si="67"/>
        <v>0</v>
      </c>
      <c r="Q496" s="179">
        <f t="shared" si="68"/>
        <v>0</v>
      </c>
      <c r="R496" s="179">
        <f t="shared" si="69"/>
        <v>0</v>
      </c>
      <c r="S496" s="331"/>
      <c r="T496" s="480">
        <f t="shared" si="70"/>
        <v>0</v>
      </c>
      <c r="U496" s="448">
        <f t="shared" si="63"/>
        <v>0</v>
      </c>
      <c r="V496" s="449">
        <f>IF($D$8="Space By Space",$F496*$E496,IF($D496="Atrium &gt;40 ft in height",($F496*$E496)+0.04,IF($B496&lt;&gt;0,$E$8*'Project Information'!$L$9,0)))</f>
        <v>0</v>
      </c>
      <c r="W496" s="453">
        <f t="shared" si="71"/>
        <v>0</v>
      </c>
      <c r="X496" s="453">
        <f>IF(OR(C496="Refrig",AND($R$1="RWH",C496="Refrig"),AND($R$1="RWH",C496="Yes")),$W496*(1+#REF!),IF($C496="Yes",$W496*(1+$P$5),W496))</f>
        <v>0</v>
      </c>
      <c r="Y496" s="452">
        <f>IF(OR(C496="Refrig",AND($R$1="RWH",C496="Refrig"),AND($R$1="RWH",C496="Yes")),$V496*(1+#REF!),IF($C496="Yes",$V496*(1+$P$6),V496*(1+0)))</f>
        <v>0</v>
      </c>
      <c r="Z496" s="452">
        <f>IF(OR(C496="Refrig",AND($R$1="RWH",C496="Refrig"),AND($R$1="RWH",C496="Yes")),$W496*#REF!,IF(C496="Yes",$W496*$P$7,W496*0))</f>
        <v>0</v>
      </c>
    </row>
    <row r="497" spans="1:26" ht="63" customHeight="1" thickBot="1">
      <c r="A497" s="242">
        <v>488</v>
      </c>
      <c r="B497" s="243"/>
      <c r="C497" s="247"/>
      <c r="D497" s="279"/>
      <c r="E497" s="250">
        <f t="shared" si="64"/>
        <v>0</v>
      </c>
      <c r="F497" s="278">
        <f t="array" ref="F497">IFERROR(INDEX(CodeLPD,MATCH($D$8&amp;$D497,CodeMethod&amp;SpaceType,0), MATCH('Project Information'!$F$15,Table1[[#Headers],[2020 ECCCNYS (der. IECC 2018)]:[IECC 2015]],0)),0)</f>
        <v>0</v>
      </c>
      <c r="G497" s="328">
        <f>IF(AND('Project Information'!$C$15="Space By Space",'Interior Space'!$B497&gt;0),VLOOKUP('Interior Space'!$D497,Code!$B$34:$E$130,4,TRUE),IF(AND('Project Information'!$C$15="Whole Building",'Project Information'!$L$11=0),'Project Information'!$O$11,IF(AND('Project Information'!$C$15="Whole Building",'Project Information'!$L$11&lt;&gt;'Project Information'!$O$11),'Project Information'!$L$11,0)))</f>
        <v>0</v>
      </c>
      <c r="H497" s="248"/>
      <c r="I497" s="218">
        <f>IFERROR(VLOOKUP(H497,'LED Products List'!$B$8:$G$57,2,FALSE),0)</f>
        <v>0</v>
      </c>
      <c r="J497" s="218">
        <f>IFERROR(VLOOKUP(H497,'LED Products List'!$B$8:$G$57,3,FALSE),0)</f>
        <v>0</v>
      </c>
      <c r="K497" s="218">
        <f>IFERROR(VLOOKUP(H497,'LED Products List'!$B$8:$G$57,4,FALSE),0)</f>
        <v>0</v>
      </c>
      <c r="L497" s="248"/>
      <c r="M497" s="249"/>
      <c r="N497" s="250">
        <f t="shared" si="65"/>
        <v>0</v>
      </c>
      <c r="O497" s="251">
        <f t="shared" si="66"/>
        <v>0</v>
      </c>
      <c r="P497" s="179">
        <f t="shared" si="67"/>
        <v>0</v>
      </c>
      <c r="Q497" s="179">
        <f t="shared" si="68"/>
        <v>0</v>
      </c>
      <c r="R497" s="179">
        <f t="shared" si="69"/>
        <v>0</v>
      </c>
      <c r="S497" s="331"/>
      <c r="T497" s="480">
        <f t="shared" si="70"/>
        <v>0</v>
      </c>
      <c r="U497" s="448">
        <f t="shared" si="63"/>
        <v>0</v>
      </c>
      <c r="V497" s="449">
        <f>IF($D$8="Space By Space",$F497*$E497,IF($D497="Atrium &gt;40 ft in height",($F497*$E497)+0.04,IF($B497&lt;&gt;0,$E$8*'Project Information'!$L$9,0)))</f>
        <v>0</v>
      </c>
      <c r="W497" s="453">
        <f t="shared" si="71"/>
        <v>0</v>
      </c>
      <c r="X497" s="453">
        <f>IF(OR(C497="Refrig",AND($R$1="RWH",C497="Refrig"),AND($R$1="RWH",C497="Yes")),$W497*(1+#REF!),IF($C497="Yes",$W497*(1+$P$5),W497))</f>
        <v>0</v>
      </c>
      <c r="Y497" s="452">
        <f>IF(OR(C497="Refrig",AND($R$1="RWH",C497="Refrig"),AND($R$1="RWH",C497="Yes")),$V497*(1+#REF!),IF($C497="Yes",$V497*(1+$P$6),V497*(1+0)))</f>
        <v>0</v>
      </c>
      <c r="Z497" s="452">
        <f>IF(OR(C497="Refrig",AND($R$1="RWH",C497="Refrig"),AND($R$1="RWH",C497="Yes")),$W497*#REF!,IF(C497="Yes",$W497*$P$7,W497*0))</f>
        <v>0</v>
      </c>
    </row>
    <row r="498" spans="1:26" ht="63" customHeight="1" thickBot="1">
      <c r="A498" s="242">
        <v>489</v>
      </c>
      <c r="B498" s="243"/>
      <c r="C498" s="247"/>
      <c r="D498" s="279"/>
      <c r="E498" s="250">
        <f t="shared" si="64"/>
        <v>0</v>
      </c>
      <c r="F498" s="278">
        <f t="array" ref="F498">IFERROR(INDEX(CodeLPD,MATCH($D$8&amp;$D498,CodeMethod&amp;SpaceType,0), MATCH('Project Information'!$F$15,Table1[[#Headers],[2020 ECCCNYS (der. IECC 2018)]:[IECC 2015]],0)),0)</f>
        <v>0</v>
      </c>
      <c r="G498" s="328">
        <f>IF(AND('Project Information'!$C$15="Space By Space",'Interior Space'!$B498&gt;0),VLOOKUP('Interior Space'!$D498,Code!$B$34:$E$130,4,TRUE),IF(AND('Project Information'!$C$15="Whole Building",'Project Information'!$L$11=0),'Project Information'!$O$11,IF(AND('Project Information'!$C$15="Whole Building",'Project Information'!$L$11&lt;&gt;'Project Information'!$O$11),'Project Information'!$L$11,0)))</f>
        <v>0</v>
      </c>
      <c r="H498" s="248"/>
      <c r="I498" s="218">
        <f>IFERROR(VLOOKUP(H498,'LED Products List'!$B$8:$G$57,2,FALSE),0)</f>
        <v>0</v>
      </c>
      <c r="J498" s="218">
        <f>IFERROR(VLOOKUP(H498,'LED Products List'!$B$8:$G$57,3,FALSE),0)</f>
        <v>0</v>
      </c>
      <c r="K498" s="218">
        <f>IFERROR(VLOOKUP(H498,'LED Products List'!$B$8:$G$57,4,FALSE),0)</f>
        <v>0</v>
      </c>
      <c r="L498" s="248"/>
      <c r="M498" s="249"/>
      <c r="N498" s="250">
        <f t="shared" si="65"/>
        <v>0</v>
      </c>
      <c r="O498" s="251">
        <f t="shared" si="66"/>
        <v>0</v>
      </c>
      <c r="P498" s="179">
        <f t="shared" si="67"/>
        <v>0</v>
      </c>
      <c r="Q498" s="179">
        <f t="shared" si="68"/>
        <v>0</v>
      </c>
      <c r="R498" s="179">
        <f t="shared" si="69"/>
        <v>0</v>
      </c>
      <c r="S498" s="331"/>
      <c r="T498" s="480">
        <f t="shared" si="70"/>
        <v>0</v>
      </c>
      <c r="U498" s="448">
        <f t="shared" si="63"/>
        <v>0</v>
      </c>
      <c r="V498" s="449">
        <f>IF($D$8="Space By Space",$F498*$E498,IF($D498="Atrium &gt;40 ft in height",($F498*$E498)+0.04,IF($B498&lt;&gt;0,$E$8*'Project Information'!$L$9,0)))</f>
        <v>0</v>
      </c>
      <c r="W498" s="453">
        <f t="shared" si="71"/>
        <v>0</v>
      </c>
      <c r="X498" s="453">
        <f>IF(OR(C498="Refrig",AND($R$1="RWH",C498="Refrig"),AND($R$1="RWH",C498="Yes")),$W498*(1+#REF!),IF($C498="Yes",$W498*(1+$P$5),W498))</f>
        <v>0</v>
      </c>
      <c r="Y498" s="452">
        <f>IF(OR(C498="Refrig",AND($R$1="RWH",C498="Refrig"),AND($R$1="RWH",C498="Yes")),$V498*(1+#REF!),IF($C498="Yes",$V498*(1+$P$6),V498*(1+0)))</f>
        <v>0</v>
      </c>
      <c r="Z498" s="452">
        <f>IF(OR(C498="Refrig",AND($R$1="RWH",C498="Refrig"),AND($R$1="RWH",C498="Yes")),$W498*#REF!,IF(C498="Yes",$W498*$P$7,W498*0))</f>
        <v>0</v>
      </c>
    </row>
    <row r="499" spans="1:26" ht="63" customHeight="1" thickBot="1">
      <c r="A499" s="242">
        <v>490</v>
      </c>
      <c r="B499" s="243"/>
      <c r="C499" s="247"/>
      <c r="D499" s="279"/>
      <c r="E499" s="250">
        <f t="shared" si="64"/>
        <v>0</v>
      </c>
      <c r="F499" s="278">
        <f t="array" ref="F499">IFERROR(INDEX(CodeLPD,MATCH($D$8&amp;$D499,CodeMethod&amp;SpaceType,0), MATCH('Project Information'!$F$15,Table1[[#Headers],[2020 ECCCNYS (der. IECC 2018)]:[IECC 2015]],0)),0)</f>
        <v>0</v>
      </c>
      <c r="G499" s="328">
        <f>IF(AND('Project Information'!$C$15="Space By Space",'Interior Space'!$B499&gt;0),VLOOKUP('Interior Space'!$D499,Code!$B$34:$E$130,4,TRUE),IF(AND('Project Information'!$C$15="Whole Building",'Project Information'!$L$11=0),'Project Information'!$O$11,IF(AND('Project Information'!$C$15="Whole Building",'Project Information'!$L$11&lt;&gt;'Project Information'!$O$11),'Project Information'!$L$11,0)))</f>
        <v>0</v>
      </c>
      <c r="H499" s="248"/>
      <c r="I499" s="218">
        <f>IFERROR(VLOOKUP(H499,'LED Products List'!$B$8:$G$57,2,FALSE),0)</f>
        <v>0</v>
      </c>
      <c r="J499" s="218">
        <f>IFERROR(VLOOKUP(H499,'LED Products List'!$B$8:$G$57,3,FALSE),0)</f>
        <v>0</v>
      </c>
      <c r="K499" s="218">
        <f>IFERROR(VLOOKUP(H499,'LED Products List'!$B$8:$G$57,4,FALSE),0)</f>
        <v>0</v>
      </c>
      <c r="L499" s="248"/>
      <c r="M499" s="249"/>
      <c r="N499" s="250">
        <f t="shared" si="65"/>
        <v>0</v>
      </c>
      <c r="O499" s="251">
        <f t="shared" si="66"/>
        <v>0</v>
      </c>
      <c r="P499" s="179">
        <f t="shared" si="67"/>
        <v>0</v>
      </c>
      <c r="Q499" s="179">
        <f t="shared" si="68"/>
        <v>0</v>
      </c>
      <c r="R499" s="179">
        <f t="shared" si="69"/>
        <v>0</v>
      </c>
      <c r="S499" s="331"/>
      <c r="T499" s="480">
        <f t="shared" si="70"/>
        <v>0</v>
      </c>
      <c r="U499" s="448">
        <f t="shared" si="63"/>
        <v>0</v>
      </c>
      <c r="V499" s="449">
        <f>IF($D$8="Space By Space",$F499*$E499,IF($D499="Atrium &gt;40 ft in height",($F499*$E499)+0.04,IF($B499&lt;&gt;0,$E$8*'Project Information'!$L$9,0)))</f>
        <v>0</v>
      </c>
      <c r="W499" s="453">
        <f t="shared" si="71"/>
        <v>0</v>
      </c>
      <c r="X499" s="453">
        <f>IF(OR(C499="Refrig",AND($R$1="RWH",C499="Refrig"),AND($R$1="RWH",C499="Yes")),$W499*(1+#REF!),IF($C499="Yes",$W499*(1+$P$5),W499))</f>
        <v>0</v>
      </c>
      <c r="Y499" s="452">
        <f>IF(OR(C499="Refrig",AND($R$1="RWH",C499="Refrig"),AND($R$1="RWH",C499="Yes")),$V499*(1+#REF!),IF($C499="Yes",$V499*(1+$P$6),V499*(1+0)))</f>
        <v>0</v>
      </c>
      <c r="Z499" s="452">
        <f>IF(OR(C499="Refrig",AND($R$1="RWH",C499="Refrig"),AND($R$1="RWH",C499="Yes")),$W499*#REF!,IF(C499="Yes",$W499*$P$7,W499*0))</f>
        <v>0</v>
      </c>
    </row>
    <row r="500" spans="1:26" ht="63" customHeight="1" thickBot="1">
      <c r="A500" s="242">
        <v>491</v>
      </c>
      <c r="B500" s="243"/>
      <c r="C500" s="247"/>
      <c r="D500" s="279"/>
      <c r="E500" s="250">
        <f t="shared" si="64"/>
        <v>0</v>
      </c>
      <c r="F500" s="278">
        <f t="array" ref="F500">IFERROR(INDEX(CodeLPD,MATCH($D$8&amp;$D500,CodeMethod&amp;SpaceType,0), MATCH('Project Information'!$F$15,Table1[[#Headers],[2020 ECCCNYS (der. IECC 2018)]:[IECC 2015]],0)),0)</f>
        <v>0</v>
      </c>
      <c r="G500" s="328">
        <f>IF(AND('Project Information'!$C$15="Space By Space",'Interior Space'!$B500&gt;0),VLOOKUP('Interior Space'!$D500,Code!$B$34:$E$130,4,TRUE),IF(AND('Project Information'!$C$15="Whole Building",'Project Information'!$L$11=0),'Project Information'!$O$11,IF(AND('Project Information'!$C$15="Whole Building",'Project Information'!$L$11&lt;&gt;'Project Information'!$O$11),'Project Information'!$L$11,0)))</f>
        <v>0</v>
      </c>
      <c r="H500" s="248"/>
      <c r="I500" s="218">
        <f>IFERROR(VLOOKUP(H500,'LED Products List'!$B$8:$G$57,2,FALSE),0)</f>
        <v>0</v>
      </c>
      <c r="J500" s="218">
        <f>IFERROR(VLOOKUP(H500,'LED Products List'!$B$8:$G$57,3,FALSE),0)</f>
        <v>0</v>
      </c>
      <c r="K500" s="218">
        <f>IFERROR(VLOOKUP(H500,'LED Products List'!$B$8:$G$57,4,FALSE),0)</f>
        <v>0</v>
      </c>
      <c r="L500" s="248"/>
      <c r="M500" s="249"/>
      <c r="N500" s="250">
        <f t="shared" si="65"/>
        <v>0</v>
      </c>
      <c r="O500" s="251">
        <f t="shared" si="66"/>
        <v>0</v>
      </c>
      <c r="P500" s="179">
        <f t="shared" si="67"/>
        <v>0</v>
      </c>
      <c r="Q500" s="179">
        <f t="shared" si="68"/>
        <v>0</v>
      </c>
      <c r="R500" s="179">
        <f t="shared" si="69"/>
        <v>0</v>
      </c>
      <c r="S500" s="331"/>
      <c r="T500" s="480">
        <f t="shared" si="70"/>
        <v>0</v>
      </c>
      <c r="U500" s="448">
        <f t="shared" si="63"/>
        <v>0</v>
      </c>
      <c r="V500" s="449">
        <f>IF($D$8="Space By Space",$F500*$E500,IF($D500="Atrium &gt;40 ft in height",($F500*$E500)+0.04,IF($B500&lt;&gt;0,$E$8*'Project Information'!$L$9,0)))</f>
        <v>0</v>
      </c>
      <c r="W500" s="453">
        <f t="shared" si="71"/>
        <v>0</v>
      </c>
      <c r="X500" s="453">
        <f>IF(OR(C500="Refrig",AND($R$1="RWH",C500="Refrig"),AND($R$1="RWH",C500="Yes")),$W500*(1+#REF!),IF($C500="Yes",$W500*(1+$P$5),W500))</f>
        <v>0</v>
      </c>
      <c r="Y500" s="452">
        <f>IF(OR(C500="Refrig",AND($R$1="RWH",C500="Refrig"),AND($R$1="RWH",C500="Yes")),$V500*(1+#REF!),IF($C500="Yes",$V500*(1+$P$6),V500*(1+0)))</f>
        <v>0</v>
      </c>
      <c r="Z500" s="452">
        <f>IF(OR(C500="Refrig",AND($R$1="RWH",C500="Refrig"),AND($R$1="RWH",C500="Yes")),$W500*#REF!,IF(C500="Yes",$W500*$P$7,W500*0))</f>
        <v>0</v>
      </c>
    </row>
    <row r="501" spans="1:26" ht="63" customHeight="1" thickBot="1">
      <c r="A501" s="242">
        <v>492</v>
      </c>
      <c r="B501" s="243"/>
      <c r="C501" s="247"/>
      <c r="D501" s="279"/>
      <c r="E501" s="250">
        <f t="shared" si="64"/>
        <v>0</v>
      </c>
      <c r="F501" s="278">
        <f t="array" ref="F501">IFERROR(INDEX(CodeLPD,MATCH($D$8&amp;$D501,CodeMethod&amp;SpaceType,0), MATCH('Project Information'!$F$15,Table1[[#Headers],[2020 ECCCNYS (der. IECC 2018)]:[IECC 2015]],0)),0)</f>
        <v>0</v>
      </c>
      <c r="G501" s="328">
        <f>IF(AND('Project Information'!$C$15="Space By Space",'Interior Space'!$B501&gt;0),VLOOKUP('Interior Space'!$D501,Code!$B$34:$E$130,4,TRUE),IF(AND('Project Information'!$C$15="Whole Building",'Project Information'!$L$11=0),'Project Information'!$O$11,IF(AND('Project Information'!$C$15="Whole Building",'Project Information'!$L$11&lt;&gt;'Project Information'!$O$11),'Project Information'!$L$11,0)))</f>
        <v>0</v>
      </c>
      <c r="H501" s="248"/>
      <c r="I501" s="218">
        <f>IFERROR(VLOOKUP(H501,'LED Products List'!$B$8:$G$57,2,FALSE),0)</f>
        <v>0</v>
      </c>
      <c r="J501" s="218">
        <f>IFERROR(VLOOKUP(H501,'LED Products List'!$B$8:$G$57,3,FALSE),0)</f>
        <v>0</v>
      </c>
      <c r="K501" s="218">
        <f>IFERROR(VLOOKUP(H501,'LED Products List'!$B$8:$G$57,4,FALSE),0)</f>
        <v>0</v>
      </c>
      <c r="L501" s="248"/>
      <c r="M501" s="249"/>
      <c r="N501" s="250">
        <f t="shared" si="65"/>
        <v>0</v>
      </c>
      <c r="O501" s="251">
        <f t="shared" si="66"/>
        <v>0</v>
      </c>
      <c r="P501" s="179">
        <f t="shared" si="67"/>
        <v>0</v>
      </c>
      <c r="Q501" s="179">
        <f t="shared" si="68"/>
        <v>0</v>
      </c>
      <c r="R501" s="179">
        <f t="shared" si="69"/>
        <v>0</v>
      </c>
      <c r="S501" s="331"/>
      <c r="T501" s="480">
        <f t="shared" si="70"/>
        <v>0</v>
      </c>
      <c r="U501" s="448">
        <f t="shared" si="63"/>
        <v>0</v>
      </c>
      <c r="V501" s="449">
        <f>IF($D$8="Space By Space",$F501*$E501,IF($D501="Atrium &gt;40 ft in height",($F501*$E501)+0.04,IF($B501&lt;&gt;0,$E$8*'Project Information'!$L$9,0)))</f>
        <v>0</v>
      </c>
      <c r="W501" s="453">
        <f t="shared" si="71"/>
        <v>0</v>
      </c>
      <c r="X501" s="453">
        <f>IF(OR(C501="Refrig",AND($R$1="RWH",C501="Refrig"),AND($R$1="RWH",C501="Yes")),$W501*(1+#REF!),IF($C501="Yes",$W501*(1+$P$5),W501))</f>
        <v>0</v>
      </c>
      <c r="Y501" s="452">
        <f>IF(OR(C501="Refrig",AND($R$1="RWH",C501="Refrig"),AND($R$1="RWH",C501="Yes")),$V501*(1+#REF!),IF($C501="Yes",$V501*(1+$P$6),V501*(1+0)))</f>
        <v>0</v>
      </c>
      <c r="Z501" s="452">
        <f>IF(OR(C501="Refrig",AND($R$1="RWH",C501="Refrig"),AND($R$1="RWH",C501="Yes")),$W501*#REF!,IF(C501="Yes",$W501*$P$7,W501*0))</f>
        <v>0</v>
      </c>
    </row>
    <row r="502" spans="1:26" ht="63" customHeight="1" thickBot="1">
      <c r="A502" s="242">
        <v>493</v>
      </c>
      <c r="B502" s="243"/>
      <c r="C502" s="247"/>
      <c r="D502" s="279"/>
      <c r="E502" s="250">
        <f t="shared" si="64"/>
        <v>0</v>
      </c>
      <c r="F502" s="278">
        <f t="array" ref="F502">IFERROR(INDEX(CodeLPD,MATCH($D$8&amp;$D502,CodeMethod&amp;SpaceType,0), MATCH('Project Information'!$F$15,Table1[[#Headers],[2020 ECCCNYS (der. IECC 2018)]:[IECC 2015]],0)),0)</f>
        <v>0</v>
      </c>
      <c r="G502" s="328">
        <f>IF(AND('Project Information'!$C$15="Space By Space",'Interior Space'!$B502&gt;0),VLOOKUP('Interior Space'!$D502,Code!$B$34:$E$130,4,TRUE),IF(AND('Project Information'!$C$15="Whole Building",'Project Information'!$L$11=0),'Project Information'!$O$11,IF(AND('Project Information'!$C$15="Whole Building",'Project Information'!$L$11&lt;&gt;'Project Information'!$O$11),'Project Information'!$L$11,0)))</f>
        <v>0</v>
      </c>
      <c r="H502" s="248"/>
      <c r="I502" s="218">
        <f>IFERROR(VLOOKUP(H502,'LED Products List'!$B$8:$G$57,2,FALSE),0)</f>
        <v>0</v>
      </c>
      <c r="J502" s="218">
        <f>IFERROR(VLOOKUP(H502,'LED Products List'!$B$8:$G$57,3,FALSE),0)</f>
        <v>0</v>
      </c>
      <c r="K502" s="218">
        <f>IFERROR(VLOOKUP(H502,'LED Products List'!$B$8:$G$57,4,FALSE),0)</f>
        <v>0</v>
      </c>
      <c r="L502" s="248"/>
      <c r="M502" s="249"/>
      <c r="N502" s="250">
        <f t="shared" si="65"/>
        <v>0</v>
      </c>
      <c r="O502" s="251">
        <f t="shared" si="66"/>
        <v>0</v>
      </c>
      <c r="P502" s="179">
        <f t="shared" si="67"/>
        <v>0</v>
      </c>
      <c r="Q502" s="179">
        <f t="shared" si="68"/>
        <v>0</v>
      </c>
      <c r="R502" s="179">
        <f t="shared" si="69"/>
        <v>0</v>
      </c>
      <c r="S502" s="331"/>
      <c r="T502" s="480">
        <f t="shared" si="70"/>
        <v>0</v>
      </c>
      <c r="U502" s="448">
        <f t="shared" si="63"/>
        <v>0</v>
      </c>
      <c r="V502" s="449">
        <f>IF($D$8="Space By Space",$F502*$E502,IF($D502="Atrium &gt;40 ft in height",($F502*$E502)+0.04,IF($B502&lt;&gt;0,$E$8*'Project Information'!$L$9,0)))</f>
        <v>0</v>
      </c>
      <c r="W502" s="453">
        <f t="shared" si="71"/>
        <v>0</v>
      </c>
      <c r="X502" s="453">
        <f>IF(OR(C502="Refrig",AND($R$1="RWH",C502="Refrig"),AND($R$1="RWH",C502="Yes")),$W502*(1+#REF!),IF($C502="Yes",$W502*(1+$P$5),W502))</f>
        <v>0</v>
      </c>
      <c r="Y502" s="452">
        <f>IF(OR(C502="Refrig",AND($R$1="RWH",C502="Refrig"),AND($R$1="RWH",C502="Yes")),$V502*(1+#REF!),IF($C502="Yes",$V502*(1+$P$6),V502*(1+0)))</f>
        <v>0</v>
      </c>
      <c r="Z502" s="452">
        <f>IF(OR(C502="Refrig",AND($R$1="RWH",C502="Refrig"),AND($R$1="RWH",C502="Yes")),$W502*#REF!,IF(C502="Yes",$W502*$P$7,W502*0))</f>
        <v>0</v>
      </c>
    </row>
    <row r="503" spans="1:26" ht="63" customHeight="1" thickBot="1">
      <c r="A503" s="242">
        <v>494</v>
      </c>
      <c r="B503" s="243"/>
      <c r="C503" s="247"/>
      <c r="D503" s="279"/>
      <c r="E503" s="250">
        <f t="shared" si="64"/>
        <v>0</v>
      </c>
      <c r="F503" s="278">
        <f t="array" ref="F503">IFERROR(INDEX(CodeLPD,MATCH($D$8&amp;$D503,CodeMethod&amp;SpaceType,0), MATCH('Project Information'!$F$15,Table1[[#Headers],[2020 ECCCNYS (der. IECC 2018)]:[IECC 2015]],0)),0)</f>
        <v>0</v>
      </c>
      <c r="G503" s="328">
        <f>IF(AND('Project Information'!$C$15="Space By Space",'Interior Space'!$B503&gt;0),VLOOKUP('Interior Space'!$D503,Code!$B$34:$E$130,4,TRUE),IF(AND('Project Information'!$C$15="Whole Building",'Project Information'!$L$11=0),'Project Information'!$O$11,IF(AND('Project Information'!$C$15="Whole Building",'Project Information'!$L$11&lt;&gt;'Project Information'!$O$11),'Project Information'!$L$11,0)))</f>
        <v>0</v>
      </c>
      <c r="H503" s="248"/>
      <c r="I503" s="218">
        <f>IFERROR(VLOOKUP(H503,'LED Products List'!$B$8:$G$57,2,FALSE),0)</f>
        <v>0</v>
      </c>
      <c r="J503" s="218">
        <f>IFERROR(VLOOKUP(H503,'LED Products List'!$B$8:$G$57,3,FALSE),0)</f>
        <v>0</v>
      </c>
      <c r="K503" s="218">
        <f>IFERROR(VLOOKUP(H503,'LED Products List'!$B$8:$G$57,4,FALSE),0)</f>
        <v>0</v>
      </c>
      <c r="L503" s="248"/>
      <c r="M503" s="249"/>
      <c r="N503" s="250">
        <f t="shared" si="65"/>
        <v>0</v>
      </c>
      <c r="O503" s="251">
        <f t="shared" si="66"/>
        <v>0</v>
      </c>
      <c r="P503" s="179">
        <f t="shared" si="67"/>
        <v>0</v>
      </c>
      <c r="Q503" s="179">
        <f t="shared" si="68"/>
        <v>0</v>
      </c>
      <c r="R503" s="179">
        <f t="shared" si="69"/>
        <v>0</v>
      </c>
      <c r="S503" s="331"/>
      <c r="T503" s="480">
        <f t="shared" si="70"/>
        <v>0</v>
      </c>
      <c r="U503" s="448">
        <f t="shared" si="63"/>
        <v>0</v>
      </c>
      <c r="V503" s="449">
        <f>IF($D$8="Space By Space",$F503*$E503,IF($D503="Atrium &gt;40 ft in height",($F503*$E503)+0.04,IF($B503&lt;&gt;0,$E$8*'Project Information'!$L$9,0)))</f>
        <v>0</v>
      </c>
      <c r="W503" s="453">
        <f t="shared" si="71"/>
        <v>0</v>
      </c>
      <c r="X503" s="453">
        <f>IF(OR(C503="Refrig",AND($R$1="RWH",C503="Refrig"),AND($R$1="RWH",C503="Yes")),$W503*(1+#REF!),IF($C503="Yes",$W503*(1+$P$5),W503))</f>
        <v>0</v>
      </c>
      <c r="Y503" s="452">
        <f>IF(OR(C503="Refrig",AND($R$1="RWH",C503="Refrig"),AND($R$1="RWH",C503="Yes")),$V503*(1+#REF!),IF($C503="Yes",$V503*(1+$P$6),V503*(1+0)))</f>
        <v>0</v>
      </c>
      <c r="Z503" s="452">
        <f>IF(OR(C503="Refrig",AND($R$1="RWH",C503="Refrig"),AND($R$1="RWH",C503="Yes")),$W503*#REF!,IF(C503="Yes",$W503*$P$7,W503*0))</f>
        <v>0</v>
      </c>
    </row>
    <row r="504" spans="1:26" ht="63" customHeight="1" thickBot="1">
      <c r="A504" s="242">
        <v>495</v>
      </c>
      <c r="B504" s="243"/>
      <c r="C504" s="247"/>
      <c r="D504" s="279"/>
      <c r="E504" s="250">
        <f t="shared" si="64"/>
        <v>0</v>
      </c>
      <c r="F504" s="278">
        <f t="array" ref="F504">IFERROR(INDEX(CodeLPD,MATCH($D$8&amp;$D504,CodeMethod&amp;SpaceType,0), MATCH('Project Information'!$F$15,Table1[[#Headers],[2020 ECCCNYS (der. IECC 2018)]:[IECC 2015]],0)),0)</f>
        <v>0</v>
      </c>
      <c r="G504" s="328">
        <f>IF(AND('Project Information'!$C$15="Space By Space",'Interior Space'!$B504&gt;0),VLOOKUP('Interior Space'!$D504,Code!$B$34:$E$130,4,TRUE),IF(AND('Project Information'!$C$15="Whole Building",'Project Information'!$L$11=0),'Project Information'!$O$11,IF(AND('Project Information'!$C$15="Whole Building",'Project Information'!$L$11&lt;&gt;'Project Information'!$O$11),'Project Information'!$L$11,0)))</f>
        <v>0</v>
      </c>
      <c r="H504" s="248"/>
      <c r="I504" s="218">
        <f>IFERROR(VLOOKUP(H504,'LED Products List'!$B$8:$G$57,2,FALSE),0)</f>
        <v>0</v>
      </c>
      <c r="J504" s="218">
        <f>IFERROR(VLOOKUP(H504,'LED Products List'!$B$8:$G$57,3,FALSE),0)</f>
        <v>0</v>
      </c>
      <c r="K504" s="218">
        <f>IFERROR(VLOOKUP(H504,'LED Products List'!$B$8:$G$57,4,FALSE),0)</f>
        <v>0</v>
      </c>
      <c r="L504" s="248"/>
      <c r="M504" s="249"/>
      <c r="N504" s="250">
        <f t="shared" si="65"/>
        <v>0</v>
      </c>
      <c r="O504" s="251">
        <f t="shared" si="66"/>
        <v>0</v>
      </c>
      <c r="P504" s="179">
        <f t="shared" si="67"/>
        <v>0</v>
      </c>
      <c r="Q504" s="179">
        <f t="shared" si="68"/>
        <v>0</v>
      </c>
      <c r="R504" s="179">
        <f t="shared" si="69"/>
        <v>0</v>
      </c>
      <c r="S504" s="331"/>
      <c r="T504" s="480">
        <f t="shared" si="70"/>
        <v>0</v>
      </c>
      <c r="U504" s="448">
        <f t="shared" si="63"/>
        <v>0</v>
      </c>
      <c r="V504" s="449">
        <f>IF($D$8="Space By Space",$F504*$E504,IF($D504="Atrium &gt;40 ft in height",($F504*$E504)+0.04,IF($B504&lt;&gt;0,$E$8*'Project Information'!$L$9,0)))</f>
        <v>0</v>
      </c>
      <c r="W504" s="453">
        <f t="shared" si="71"/>
        <v>0</v>
      </c>
      <c r="X504" s="453">
        <f>IF(OR(C504="Refrig",AND($R$1="RWH",C504="Refrig"),AND($R$1="RWH",C504="Yes")),$W504*(1+#REF!),IF($C504="Yes",$W504*(1+$P$5),W504))</f>
        <v>0</v>
      </c>
      <c r="Y504" s="452">
        <f>IF(OR(C504="Refrig",AND($R$1="RWH",C504="Refrig"),AND($R$1="RWH",C504="Yes")),$V504*(1+#REF!),IF($C504="Yes",$V504*(1+$P$6),V504*(1+0)))</f>
        <v>0</v>
      </c>
      <c r="Z504" s="452">
        <f>IF(OR(C504="Refrig",AND($R$1="RWH",C504="Refrig"),AND($R$1="RWH",C504="Yes")),$W504*#REF!,IF(C504="Yes",$W504*$P$7,W504*0))</f>
        <v>0</v>
      </c>
    </row>
    <row r="505" spans="1:26" ht="63" customHeight="1" thickBot="1">
      <c r="A505" s="242">
        <v>496</v>
      </c>
      <c r="B505" s="243"/>
      <c r="C505" s="247"/>
      <c r="D505" s="279"/>
      <c r="E505" s="250">
        <f t="shared" si="64"/>
        <v>0</v>
      </c>
      <c r="F505" s="278">
        <f t="array" ref="F505">IFERROR(INDEX(CodeLPD,MATCH($D$8&amp;$D505,CodeMethod&amp;SpaceType,0), MATCH('Project Information'!$F$15,Table1[[#Headers],[2020 ECCCNYS (der. IECC 2018)]:[IECC 2015]],0)),0)</f>
        <v>0</v>
      </c>
      <c r="G505" s="328">
        <f>IF(AND('Project Information'!$C$15="Space By Space",'Interior Space'!$B505&gt;0),VLOOKUP('Interior Space'!$D505,Code!$B$34:$E$130,4,TRUE),IF(AND('Project Information'!$C$15="Whole Building",'Project Information'!$L$11=0),'Project Information'!$O$11,IF(AND('Project Information'!$C$15="Whole Building",'Project Information'!$L$11&lt;&gt;'Project Information'!$O$11),'Project Information'!$L$11,0)))</f>
        <v>0</v>
      </c>
      <c r="H505" s="248"/>
      <c r="I505" s="218">
        <f>IFERROR(VLOOKUP(H505,'LED Products List'!$B$8:$G$57,2,FALSE),0)</f>
        <v>0</v>
      </c>
      <c r="J505" s="218">
        <f>IFERROR(VLOOKUP(H505,'LED Products List'!$B$8:$G$57,3,FALSE),0)</f>
        <v>0</v>
      </c>
      <c r="K505" s="218">
        <f>IFERROR(VLOOKUP(H505,'LED Products List'!$B$8:$G$57,4,FALSE),0)</f>
        <v>0</v>
      </c>
      <c r="L505" s="248"/>
      <c r="M505" s="249"/>
      <c r="N505" s="250">
        <f t="shared" si="65"/>
        <v>0</v>
      </c>
      <c r="O505" s="251">
        <f t="shared" si="66"/>
        <v>0</v>
      </c>
      <c r="P505" s="179">
        <f t="shared" si="67"/>
        <v>0</v>
      </c>
      <c r="Q505" s="179">
        <f t="shared" si="68"/>
        <v>0</v>
      </c>
      <c r="R505" s="179">
        <f t="shared" si="69"/>
        <v>0</v>
      </c>
      <c r="S505" s="331"/>
      <c r="T505" s="480">
        <f t="shared" si="70"/>
        <v>0</v>
      </c>
      <c r="U505" s="448">
        <f t="shared" si="63"/>
        <v>0</v>
      </c>
      <c r="V505" s="449">
        <f>IF($D$8="Space By Space",$F505*$E505,IF($D505="Atrium &gt;40 ft in height",($F505*$E505)+0.04,IF($B505&lt;&gt;0,$E$8*'Project Information'!$L$9,0)))</f>
        <v>0</v>
      </c>
      <c r="W505" s="453">
        <f t="shared" si="71"/>
        <v>0</v>
      </c>
      <c r="X505" s="453">
        <f>IF(OR(C505="Refrig",AND($R$1="RWH",C505="Refrig"),AND($R$1="RWH",C505="Yes")),$W505*(1+#REF!),IF($C505="Yes",$W505*(1+$P$5),W505))</f>
        <v>0</v>
      </c>
      <c r="Y505" s="452">
        <f>IF(OR(C505="Refrig",AND($R$1="RWH",C505="Refrig"),AND($R$1="RWH",C505="Yes")),$V505*(1+#REF!),IF($C505="Yes",$V505*(1+$P$6),V505*(1+0)))</f>
        <v>0</v>
      </c>
      <c r="Z505" s="452">
        <f>IF(OR(C505="Refrig",AND($R$1="RWH",C505="Refrig"),AND($R$1="RWH",C505="Yes")),$W505*#REF!,IF(C505="Yes",$W505*$P$7,W505*0))</f>
        <v>0</v>
      </c>
    </row>
    <row r="506" spans="1:26" ht="63" customHeight="1" thickBot="1">
      <c r="A506" s="242">
        <v>497</v>
      </c>
      <c r="B506" s="243"/>
      <c r="C506" s="247"/>
      <c r="D506" s="279"/>
      <c r="E506" s="250">
        <f t="shared" si="64"/>
        <v>0</v>
      </c>
      <c r="F506" s="278">
        <f t="array" ref="F506">IFERROR(INDEX(CodeLPD,MATCH($D$8&amp;$D506,CodeMethod&amp;SpaceType,0), MATCH('Project Information'!$F$15,Table1[[#Headers],[2020 ECCCNYS (der. IECC 2018)]:[IECC 2015]],0)),0)</f>
        <v>0</v>
      </c>
      <c r="G506" s="328">
        <f>IF(AND('Project Information'!$C$15="Space By Space",'Interior Space'!$B506&gt;0),VLOOKUP('Interior Space'!$D506,Code!$B$34:$E$130,4,TRUE),IF(AND('Project Information'!$C$15="Whole Building",'Project Information'!$L$11=0),'Project Information'!$O$11,IF(AND('Project Information'!$C$15="Whole Building",'Project Information'!$L$11&lt;&gt;'Project Information'!$O$11),'Project Information'!$L$11,0)))</f>
        <v>0</v>
      </c>
      <c r="H506" s="248"/>
      <c r="I506" s="218">
        <f>IFERROR(VLOOKUP(H506,'LED Products List'!$B$8:$G$57,2,FALSE),0)</f>
        <v>0</v>
      </c>
      <c r="J506" s="218">
        <f>IFERROR(VLOOKUP(H506,'LED Products List'!$B$8:$G$57,3,FALSE),0)</f>
        <v>0</v>
      </c>
      <c r="K506" s="218">
        <f>IFERROR(VLOOKUP(H506,'LED Products List'!$B$8:$G$57,4,FALSE),0)</f>
        <v>0</v>
      </c>
      <c r="L506" s="248"/>
      <c r="M506" s="249"/>
      <c r="N506" s="250">
        <f t="shared" si="65"/>
        <v>0</v>
      </c>
      <c r="O506" s="251">
        <f t="shared" si="66"/>
        <v>0</v>
      </c>
      <c r="P506" s="179">
        <f t="shared" si="67"/>
        <v>0</v>
      </c>
      <c r="Q506" s="179">
        <f t="shared" si="68"/>
        <v>0</v>
      </c>
      <c r="R506" s="179">
        <f t="shared" si="69"/>
        <v>0</v>
      </c>
      <c r="S506" s="331"/>
      <c r="T506" s="480">
        <f t="shared" si="70"/>
        <v>0</v>
      </c>
      <c r="U506" s="448">
        <f t="shared" si="63"/>
        <v>0</v>
      </c>
      <c r="V506" s="449">
        <f>IF($D$8="Space By Space",$F506*$E506,IF($D506="Atrium &gt;40 ft in height",($F506*$E506)+0.04,IF($B506&lt;&gt;0,$E$8*'Project Information'!$L$9,0)))</f>
        <v>0</v>
      </c>
      <c r="W506" s="453">
        <f t="shared" si="71"/>
        <v>0</v>
      </c>
      <c r="X506" s="453">
        <f>IF(OR(C506="Refrig",AND($R$1="RWH",C506="Refrig"),AND($R$1="RWH",C506="Yes")),$W506*(1+#REF!),IF($C506="Yes",$W506*(1+$P$5),W506))</f>
        <v>0</v>
      </c>
      <c r="Y506" s="452">
        <f>IF(OR(C506="Refrig",AND($R$1="RWH",C506="Refrig"),AND($R$1="RWH",C506="Yes")),$V506*(1+#REF!),IF($C506="Yes",$V506*(1+$P$6),V506*(1+0)))</f>
        <v>0</v>
      </c>
      <c r="Z506" s="452">
        <f>IF(OR(C506="Refrig",AND($R$1="RWH",C506="Refrig"),AND($R$1="RWH",C506="Yes")),$W506*#REF!,IF(C506="Yes",$W506*$P$7,W506*0))</f>
        <v>0</v>
      </c>
    </row>
    <row r="507" spans="1:26" ht="63" customHeight="1" thickBot="1">
      <c r="A507" s="242">
        <v>498</v>
      </c>
      <c r="B507" s="243"/>
      <c r="C507" s="247"/>
      <c r="D507" s="279"/>
      <c r="E507" s="250">
        <f t="shared" si="64"/>
        <v>0</v>
      </c>
      <c r="F507" s="278">
        <f t="array" ref="F507">IFERROR(INDEX(CodeLPD,MATCH($D$8&amp;$D507,CodeMethod&amp;SpaceType,0), MATCH('Project Information'!$F$15,Table1[[#Headers],[2020 ECCCNYS (der. IECC 2018)]:[IECC 2015]],0)),0)</f>
        <v>0</v>
      </c>
      <c r="G507" s="328">
        <f>IF(AND('Project Information'!$C$15="Space By Space",'Interior Space'!$B507&gt;0),VLOOKUP('Interior Space'!$D507,Code!$B$34:$E$130,4,TRUE),IF(AND('Project Information'!$C$15="Whole Building",'Project Information'!$L$11=0),'Project Information'!$O$11,IF(AND('Project Information'!$C$15="Whole Building",'Project Information'!$L$11&lt;&gt;'Project Information'!$O$11),'Project Information'!$L$11,0)))</f>
        <v>0</v>
      </c>
      <c r="H507" s="248"/>
      <c r="I507" s="218">
        <f>IFERROR(VLOOKUP(H507,'LED Products List'!$B$8:$G$57,2,FALSE),0)</f>
        <v>0</v>
      </c>
      <c r="J507" s="218">
        <f>IFERROR(VLOOKUP(H507,'LED Products List'!$B$8:$G$57,3,FALSE),0)</f>
        <v>0</v>
      </c>
      <c r="K507" s="218">
        <f>IFERROR(VLOOKUP(H507,'LED Products List'!$B$8:$G$57,4,FALSE),0)</f>
        <v>0</v>
      </c>
      <c r="L507" s="248"/>
      <c r="M507" s="249"/>
      <c r="N507" s="250">
        <f t="shared" si="65"/>
        <v>0</v>
      </c>
      <c r="O507" s="251">
        <f t="shared" si="66"/>
        <v>0</v>
      </c>
      <c r="P507" s="179">
        <f t="shared" si="67"/>
        <v>0</v>
      </c>
      <c r="Q507" s="179">
        <f t="shared" si="68"/>
        <v>0</v>
      </c>
      <c r="R507" s="179">
        <f t="shared" si="69"/>
        <v>0</v>
      </c>
      <c r="S507" s="331"/>
      <c r="T507" s="480">
        <f t="shared" si="70"/>
        <v>0</v>
      </c>
      <c r="U507" s="448">
        <f t="shared" si="63"/>
        <v>0</v>
      </c>
      <c r="V507" s="449">
        <f>IF($D$8="Space By Space",$F507*$E507,IF($D507="Atrium &gt;40 ft in height",($F507*$E507)+0.04,IF($B507&lt;&gt;0,$E$8*'Project Information'!$L$9,0)))</f>
        <v>0</v>
      </c>
      <c r="W507" s="453">
        <f t="shared" si="71"/>
        <v>0</v>
      </c>
      <c r="X507" s="453">
        <f>IF(OR(C507="Refrig",AND($R$1="RWH",C507="Refrig"),AND($R$1="RWH",C507="Yes")),$W507*(1+#REF!),IF($C507="Yes",$W507*(1+$P$5),W507))</f>
        <v>0</v>
      </c>
      <c r="Y507" s="452">
        <f>IF(OR(C507="Refrig",AND($R$1="RWH",C507="Refrig"),AND($R$1="RWH",C507="Yes")),$V507*(1+#REF!),IF($C507="Yes",$V507*(1+$P$6),V507*(1+0)))</f>
        <v>0</v>
      </c>
      <c r="Z507" s="452">
        <f>IF(OR(C507="Refrig",AND($R$1="RWH",C507="Refrig"),AND($R$1="RWH",C507="Yes")),$W507*#REF!,IF(C507="Yes",$W507*$P$7,W507*0))</f>
        <v>0</v>
      </c>
    </row>
    <row r="508" spans="1:26" ht="63" customHeight="1" thickBot="1">
      <c r="A508" s="242">
        <v>499</v>
      </c>
      <c r="B508" s="243"/>
      <c r="C508" s="247"/>
      <c r="D508" s="279"/>
      <c r="E508" s="250">
        <f t="shared" si="64"/>
        <v>0</v>
      </c>
      <c r="F508" s="278">
        <f t="array" ref="F508">IFERROR(INDEX(CodeLPD,MATCH($D$8&amp;$D508,CodeMethod&amp;SpaceType,0), MATCH('Project Information'!$F$15,Table1[[#Headers],[2020 ECCCNYS (der. IECC 2018)]:[IECC 2015]],0)),0)</f>
        <v>0</v>
      </c>
      <c r="G508" s="328">
        <f>IF(AND('Project Information'!$C$15="Space By Space",'Interior Space'!$B508&gt;0),VLOOKUP('Interior Space'!$D508,Code!$B$34:$E$130,4,TRUE),IF(AND('Project Information'!$C$15="Whole Building",'Project Information'!$L$11=0),'Project Information'!$O$11,IF(AND('Project Information'!$C$15="Whole Building",'Project Information'!$L$11&lt;&gt;'Project Information'!$O$11),'Project Information'!$L$11,0)))</f>
        <v>0</v>
      </c>
      <c r="H508" s="248"/>
      <c r="I508" s="218">
        <f>IFERROR(VLOOKUP(H508,'LED Products List'!$B$8:$G$57,2,FALSE),0)</f>
        <v>0</v>
      </c>
      <c r="J508" s="218">
        <f>IFERROR(VLOOKUP(H508,'LED Products List'!$B$8:$G$57,3,FALSE),0)</f>
        <v>0</v>
      </c>
      <c r="K508" s="218">
        <f>IFERROR(VLOOKUP(H508,'LED Products List'!$B$8:$G$57,4,FALSE),0)</f>
        <v>0</v>
      </c>
      <c r="L508" s="248"/>
      <c r="M508" s="249"/>
      <c r="N508" s="250">
        <f t="shared" si="65"/>
        <v>0</v>
      </c>
      <c r="O508" s="251">
        <f t="shared" si="66"/>
        <v>0</v>
      </c>
      <c r="P508" s="179">
        <f t="shared" si="67"/>
        <v>0</v>
      </c>
      <c r="Q508" s="179">
        <f t="shared" si="68"/>
        <v>0</v>
      </c>
      <c r="R508" s="179">
        <f t="shared" si="69"/>
        <v>0</v>
      </c>
      <c r="S508" s="331"/>
      <c r="T508" s="480">
        <f t="shared" si="70"/>
        <v>0</v>
      </c>
      <c r="U508" s="448">
        <f t="shared" si="63"/>
        <v>0</v>
      </c>
      <c r="V508" s="449">
        <f>IF($D$8="Space By Space",$F508*$E508,IF($D508="Atrium &gt;40 ft in height",($F508*$E508)+0.04,IF($B508&lt;&gt;0,$E$8*'Project Information'!$L$9,0)))</f>
        <v>0</v>
      </c>
      <c r="W508" s="453">
        <f t="shared" si="71"/>
        <v>0</v>
      </c>
      <c r="X508" s="453">
        <f>IF(OR(C508="Refrig",AND($R$1="RWH",C508="Refrig"),AND($R$1="RWH",C508="Yes")),$W508*(1+#REF!),IF($C508="Yes",$W508*(1+$P$5),W508))</f>
        <v>0</v>
      </c>
      <c r="Y508" s="452">
        <f>IF(OR(C508="Refrig",AND($R$1="RWH",C508="Refrig"),AND($R$1="RWH",C508="Yes")),$V508*(1+#REF!),IF($C508="Yes",$V508*(1+$P$6),V508*(1+0)))</f>
        <v>0</v>
      </c>
      <c r="Z508" s="452">
        <f>IF(OR(C508="Refrig",AND($R$1="RWH",C508="Refrig"),AND($R$1="RWH",C508="Yes")),$W508*#REF!,IF(C508="Yes",$W508*$P$7,W508*0))</f>
        <v>0</v>
      </c>
    </row>
    <row r="509" spans="1:26" ht="63" customHeight="1" thickBot="1">
      <c r="A509" s="242">
        <v>500</v>
      </c>
      <c r="B509" s="243"/>
      <c r="C509" s="247"/>
      <c r="D509" s="279"/>
      <c r="E509" s="250">
        <f t="shared" si="64"/>
        <v>0</v>
      </c>
      <c r="F509" s="278">
        <f t="array" ref="F509">IFERROR(INDEX(CodeLPD,MATCH($D$8&amp;$D509,CodeMethod&amp;SpaceType,0), MATCH('Project Information'!$F$15,Table1[[#Headers],[2020 ECCCNYS (der. IECC 2018)]:[IECC 2015]],0)),0)</f>
        <v>0</v>
      </c>
      <c r="G509" s="328">
        <f>IF(AND('Project Information'!$C$15="Space By Space",'Interior Space'!$B509&gt;0),VLOOKUP('Interior Space'!$D509,Code!$B$34:$E$130,4,TRUE),IF(AND('Project Information'!$C$15="Whole Building",'Project Information'!$L$11=0),'Project Information'!$O$11,IF(AND('Project Information'!$C$15="Whole Building",'Project Information'!$L$11&lt;&gt;'Project Information'!$O$11),'Project Information'!$L$11,0)))</f>
        <v>0</v>
      </c>
      <c r="H509" s="248"/>
      <c r="I509" s="218">
        <f>IFERROR(VLOOKUP(H509,'LED Products List'!$B$8:$G$57,2,FALSE),0)</f>
        <v>0</v>
      </c>
      <c r="J509" s="218">
        <f>IFERROR(VLOOKUP(H509,'LED Products List'!$B$8:$G$57,3,FALSE),0)</f>
        <v>0</v>
      </c>
      <c r="K509" s="218">
        <f>IFERROR(VLOOKUP(H509,'LED Products List'!$B$8:$G$57,4,FALSE),0)</f>
        <v>0</v>
      </c>
      <c r="L509" s="248"/>
      <c r="M509" s="249"/>
      <c r="N509" s="250">
        <f t="shared" si="65"/>
        <v>0</v>
      </c>
      <c r="O509" s="251">
        <f t="shared" si="66"/>
        <v>0</v>
      </c>
      <c r="P509" s="179">
        <f t="shared" si="67"/>
        <v>0</v>
      </c>
      <c r="Q509" s="179">
        <f t="shared" si="68"/>
        <v>0</v>
      </c>
      <c r="R509" s="179">
        <f t="shared" si="69"/>
        <v>0</v>
      </c>
      <c r="S509" s="331"/>
      <c r="T509" s="480">
        <f t="shared" si="70"/>
        <v>0</v>
      </c>
      <c r="U509" s="448">
        <f t="shared" si="63"/>
        <v>0</v>
      </c>
      <c r="V509" s="449">
        <f>IF($D$8="Space By Space",$F509*$E509,IF($D509="Atrium &gt;40 ft in height",($F509*$E509)+0.04,IF($B509&lt;&gt;0,$E$8*'Project Information'!$L$9,0)))</f>
        <v>0</v>
      </c>
      <c r="W509" s="453">
        <f t="shared" si="71"/>
        <v>0</v>
      </c>
      <c r="X509" s="453">
        <f>IF(OR(C509="Refrig",AND($R$1="RWH",C509="Refrig"),AND($R$1="RWH",C509="Yes")),$W509*(1+#REF!),IF($C509="Yes",$W509*(1+$P$5),W509))</f>
        <v>0</v>
      </c>
      <c r="Y509" s="452">
        <f>IF(OR(C509="Refrig",AND($R$1="RWH",C509="Refrig"),AND($R$1="RWH",C509="Yes")),$V509*(1+#REF!),IF($C509="Yes",$V509*(1+$P$6),V509*(1+0)))</f>
        <v>0</v>
      </c>
      <c r="Z509" s="452">
        <f>IF(OR(C509="Refrig",AND($R$1="RWH",C509="Refrig"),AND($R$1="RWH",C509="Yes")),$W509*#REF!,IF(C509="Yes",$W509*$P$7,W509*0))</f>
        <v>0</v>
      </c>
    </row>
    <row r="510" spans="1:26" s="26" customFormat="1" ht="15.5">
      <c r="A510" s="119"/>
      <c r="B510" s="120">
        <f>COUNTA(B10:B509)</f>
        <v>0</v>
      </c>
      <c r="C510" s="119"/>
      <c r="D510" s="119"/>
      <c r="E510" s="119">
        <f>SUM(E10:E509)</f>
        <v>0</v>
      </c>
      <c r="F510" s="119"/>
      <c r="G510" s="285">
        <f>MIN(G10:G509)</f>
        <v>0</v>
      </c>
      <c r="H510" s="120"/>
      <c r="I510" s="283"/>
      <c r="J510" s="283"/>
      <c r="K510" s="283"/>
      <c r="L510" s="120"/>
      <c r="M510" s="120">
        <f>COUNTIF(M10:M509,"No")</f>
        <v>0</v>
      </c>
      <c r="N510" s="230"/>
      <c r="O510" s="332">
        <f>SUM(O10:O509)</f>
        <v>0</v>
      </c>
      <c r="P510" s="332">
        <f>SUM(P10:P509)</f>
        <v>0</v>
      </c>
      <c r="Q510" s="332">
        <f>SUM(Q10:Q509)</f>
        <v>0</v>
      </c>
      <c r="R510" s="332">
        <f>SUM(R10:R509)</f>
        <v>0</v>
      </c>
      <c r="S510" s="329"/>
      <c r="T510" s="333">
        <f>SUM(T10:T509)</f>
        <v>0</v>
      </c>
      <c r="U510" s="333">
        <f>SUM(U10:U509)</f>
        <v>0</v>
      </c>
      <c r="V510" s="450">
        <f>IF('Interior Space'!D8="Space By Space",SUM(V10:V509),V10)</f>
        <v>0</v>
      </c>
      <c r="W510" s="451">
        <f>IF(D8="Space By Space",SUM(W10:W509),W10)</f>
        <v>0</v>
      </c>
      <c r="X510" s="451">
        <f>IF(D8="Space By Space",SUM(X10:X509),X10)</f>
        <v>0</v>
      </c>
      <c r="Y510" s="454">
        <f>IF(D8="Space By Space",SUM(Y10:Y509),Y10)</f>
        <v>0</v>
      </c>
      <c r="Z510" s="454">
        <f>IF(D8="Space By Space",SUM(Z10:Z509),Z10)</f>
        <v>0</v>
      </c>
    </row>
    <row r="511" spans="1:26" s="26" customFormat="1" ht="15.5">
      <c r="A511" s="29"/>
      <c r="B511" s="45"/>
      <c r="E511" s="121"/>
      <c r="F511" s="121"/>
      <c r="G511" s="285">
        <f>MAX(G10:G509)</f>
        <v>0</v>
      </c>
      <c r="I511" s="284"/>
      <c r="J511" s="284"/>
      <c r="K511" s="284"/>
      <c r="M511" s="120">
        <f>COUNTIF(M10:M509,"Yes")</f>
        <v>0</v>
      </c>
      <c r="N511" s="28"/>
    </row>
    <row r="512" spans="1:26" s="26" customFormat="1" ht="15.5">
      <c r="A512" s="29"/>
      <c r="G512" s="282"/>
      <c r="I512" s="284"/>
      <c r="J512" s="284"/>
      <c r="K512" s="284"/>
    </row>
    <row r="513" spans="1:18" s="26" customFormat="1" ht="15.5">
      <c r="A513" s="29"/>
      <c r="I513" s="284"/>
      <c r="J513" s="284"/>
      <c r="K513" s="284"/>
      <c r="P513" s="122"/>
    </row>
    <row r="514" spans="1:18" s="26" customFormat="1" ht="15.5">
      <c r="A514" s="29"/>
      <c r="I514" s="284"/>
      <c r="J514" s="284"/>
      <c r="K514" s="284"/>
    </row>
    <row r="515" spans="1:18" s="26" customFormat="1" ht="15.5">
      <c r="A515" s="29"/>
      <c r="I515" s="284"/>
      <c r="J515" s="284"/>
      <c r="K515" s="284"/>
      <c r="R515" s="123"/>
    </row>
    <row r="516" spans="1:18" s="26" customFormat="1" ht="15.5">
      <c r="I516" s="284"/>
      <c r="J516" s="284"/>
      <c r="K516" s="284"/>
      <c r="N516" s="39"/>
      <c r="R516" s="123"/>
    </row>
    <row r="517" spans="1:18" s="26" customFormat="1" ht="15.5">
      <c r="I517" s="284"/>
      <c r="J517" s="284"/>
      <c r="K517" s="284"/>
      <c r="N517" s="39"/>
      <c r="R517" s="123"/>
    </row>
    <row r="518" spans="1:18" s="26" customFormat="1" ht="15.5">
      <c r="I518" s="284"/>
      <c r="J518" s="284"/>
      <c r="K518" s="284"/>
      <c r="N518" s="39"/>
    </row>
    <row r="519" spans="1:18" s="26" customFormat="1" ht="15.5">
      <c r="I519" s="284"/>
      <c r="J519" s="284"/>
      <c r="K519" s="284"/>
      <c r="N519" s="39"/>
    </row>
    <row r="520" spans="1:18" s="26" customFormat="1" ht="15.5">
      <c r="I520" s="284"/>
      <c r="J520" s="284"/>
      <c r="K520" s="284"/>
      <c r="N520" s="39"/>
    </row>
    <row r="521" spans="1:18" s="26" customFormat="1" ht="15.5">
      <c r="I521" s="284"/>
      <c r="J521" s="284"/>
      <c r="K521" s="284"/>
      <c r="N521" s="39"/>
    </row>
    <row r="522" spans="1:18" ht="15.5">
      <c r="I522" s="228"/>
      <c r="J522" s="229"/>
      <c r="K522" s="228"/>
    </row>
    <row r="523" spans="1:18" ht="15.5">
      <c r="I523" s="228"/>
      <c r="J523" s="229"/>
      <c r="K523" s="228"/>
    </row>
    <row r="524" spans="1:18" ht="15.5">
      <c r="I524" s="228"/>
      <c r="J524" s="229"/>
      <c r="K524" s="228"/>
    </row>
    <row r="525" spans="1:18" ht="15.5">
      <c r="I525" s="228"/>
      <c r="J525" s="229"/>
      <c r="K525" s="228"/>
    </row>
    <row r="526" spans="1:18" ht="15.5">
      <c r="I526" s="228"/>
      <c r="J526" s="229"/>
      <c r="K526" s="228"/>
    </row>
    <row r="527" spans="1:18" ht="15.5">
      <c r="I527" s="228"/>
      <c r="J527" s="229"/>
      <c r="K527" s="228"/>
    </row>
    <row r="528" spans="1:18" ht="15.5">
      <c r="I528" s="228"/>
      <c r="J528" s="229"/>
      <c r="K528" s="228"/>
    </row>
    <row r="529" spans="9:11" ht="15.5">
      <c r="I529" s="228"/>
      <c r="J529" s="229"/>
      <c r="K529" s="228"/>
    </row>
    <row r="530" spans="9:11" ht="15.5">
      <c r="I530" s="228"/>
      <c r="J530" s="229"/>
      <c r="K530" s="228"/>
    </row>
    <row r="531" spans="9:11" ht="15.5">
      <c r="I531" s="228"/>
      <c r="J531" s="229"/>
      <c r="K531" s="228"/>
    </row>
    <row r="532" spans="9:11" ht="15.5">
      <c r="I532" s="228"/>
      <c r="J532" s="229"/>
      <c r="K532" s="228"/>
    </row>
    <row r="533" spans="9:11" ht="15.5">
      <c r="I533" s="228"/>
      <c r="J533" s="229"/>
      <c r="K533" s="228"/>
    </row>
    <row r="534" spans="9:11" ht="15.5">
      <c r="I534" s="228"/>
      <c r="J534" s="229"/>
      <c r="K534" s="228"/>
    </row>
    <row r="535" spans="9:11" ht="15.5">
      <c r="I535" s="228"/>
      <c r="J535" s="229"/>
      <c r="K535" s="228"/>
    </row>
    <row r="536" spans="9:11" ht="15.5">
      <c r="I536" s="228"/>
      <c r="J536" s="229"/>
      <c r="K536" s="228"/>
    </row>
    <row r="537" spans="9:11" ht="15.5">
      <c r="I537" s="228"/>
      <c r="J537" s="229"/>
      <c r="K537" s="228"/>
    </row>
    <row r="538" spans="9:11" ht="15.5">
      <c r="I538" s="228"/>
      <c r="J538" s="229"/>
      <c r="K538" s="228"/>
    </row>
    <row r="539" spans="9:11" ht="15.5">
      <c r="I539" s="228"/>
      <c r="J539" s="229"/>
      <c r="K539" s="228"/>
    </row>
    <row r="540" spans="9:11" ht="15.5">
      <c r="I540" s="228"/>
      <c r="J540" s="229"/>
      <c r="K540" s="228"/>
    </row>
    <row r="541" spans="9:11" ht="15.5">
      <c r="I541" s="228"/>
      <c r="J541" s="229"/>
      <c r="K541" s="228"/>
    </row>
    <row r="542" spans="9:11" ht="15.5">
      <c r="I542" s="228"/>
      <c r="J542" s="229"/>
      <c r="K542" s="228"/>
    </row>
    <row r="543" spans="9:11" ht="15.5">
      <c r="I543" s="228"/>
      <c r="J543" s="229"/>
      <c r="K543" s="228"/>
    </row>
    <row r="544" spans="9:11" ht="15.5">
      <c r="I544" s="228"/>
      <c r="J544" s="229"/>
      <c r="K544" s="228"/>
    </row>
    <row r="545" spans="9:11" ht="15.5">
      <c r="I545" s="228"/>
      <c r="J545" s="229"/>
      <c r="K545" s="228"/>
    </row>
  </sheetData>
  <sheetProtection algorithmName="SHA-512" hashValue="XTlDBvle38zCeJkTZ5fbdTyW55gxcV8RLtrJPYgIEdRzDTvVf8WDE9rCXAek7Hsl1eqMODs7dRsElQHWLm5SsQ==" saltValue="rr6XaKFazY1lK0kpVB+AcA==" spinCount="100000" sheet="1" scenarios="1" sort="0" autoFilter="0" pivotTables="0"/>
  <autoFilter ref="A9:S1260" xr:uid="{00000000-0009-0000-0000-000005000000}"/>
  <mergeCells count="8">
    <mergeCell ref="AA3:AB4"/>
    <mergeCell ref="Q3:R3"/>
    <mergeCell ref="Q4:R4"/>
    <mergeCell ref="Q7:R7"/>
    <mergeCell ref="Q5:R6"/>
    <mergeCell ref="S5:S6"/>
    <mergeCell ref="Q1:R1"/>
    <mergeCell ref="Q2:R2"/>
  </mergeCells>
  <phoneticPr fontId="24" type="noConversion"/>
  <conditionalFormatting sqref="D10:F509">
    <cfRule type="expression" dxfId="26" priority="8">
      <formula>$D$8="Whole Building"</formula>
    </cfRule>
  </conditionalFormatting>
  <conditionalFormatting sqref="N10:N509">
    <cfRule type="expression" dxfId="25" priority="7">
      <formula>M10="No"</formula>
    </cfRule>
  </conditionalFormatting>
  <conditionalFormatting sqref="S1:S2">
    <cfRule type="expression" dxfId="24" priority="4">
      <formula>$C$10="Refrigerated"</formula>
    </cfRule>
  </conditionalFormatting>
  <conditionalFormatting sqref="S3:S4 S7">
    <cfRule type="expression" dxfId="23" priority="5">
      <formula>$C$10="Refrigerated"</formula>
    </cfRule>
  </conditionalFormatting>
  <conditionalFormatting sqref="S3:S4">
    <cfRule type="expression" dxfId="22" priority="3">
      <formula>$C$10="Frozen"</formula>
    </cfRule>
  </conditionalFormatting>
  <conditionalFormatting sqref="S5:S6 S1:S2">
    <cfRule type="expression" dxfId="21" priority="6">
      <formula>$C$10="Frozen"</formula>
    </cfRule>
  </conditionalFormatting>
  <conditionalFormatting sqref="S5:S6">
    <cfRule type="expression" dxfId="20" priority="1">
      <formula>$C$10="Refrigerated"</formula>
    </cfRule>
  </conditionalFormatting>
  <conditionalFormatting sqref="S7">
    <cfRule type="expression" dxfId="19" priority="2">
      <formula>$C$10="Frozen"</formula>
    </cfRule>
  </conditionalFormatting>
  <dataValidations xWindow="1070" yWindow="617" count="6">
    <dataValidation type="list" allowBlank="1" showInputMessage="1" showErrorMessage="1" promptTitle="HVAC System" prompt="Select the type of building HVAC system from list" sqref="C5:F5" xr:uid="{00000000-0002-0000-0500-00000C000000}">
      <formula1>INDIRECT(VLOOKUP($P$2,HVACLookup,2,0)&amp;"List")</formula1>
    </dataValidation>
    <dataValidation allowBlank="1" showInputMessage="1" showErrorMessage="1" promptTitle="Square Footage" prompt="Enter square footage of space" sqref="E10:E509" xr:uid="{B889D0D8-F4DE-4EE1-8C4B-9348C6E9E0E5}"/>
    <dataValidation type="list" allowBlank="1" showInputMessage="1" showErrorMessage="1" sqref="M10:M509" xr:uid="{190E27F3-5669-45D9-9149-8614ED41569F}">
      <formula1>"Yes, No"</formula1>
    </dataValidation>
    <dataValidation allowBlank="1" showErrorMessage="1" sqref="G510:G512" xr:uid="{00000000-0002-0000-0500-00000D000000}"/>
    <dataValidation type="list" allowBlank="1" showInputMessage="1" showErrorMessage="1" sqref="H10:H509" xr:uid="{56B6242A-2108-434B-9997-0D654647F7BE}">
      <formula1>LEDProdAvail</formula1>
    </dataValidation>
    <dataValidation type="list" allowBlank="1" showInputMessage="1" showErrorMessage="1" sqref="C10:C509" xr:uid="{BCF06134-99BC-4ED3-B356-52D597740ECB}">
      <formula1>"Yes, No, Refrigerated, Frozen"</formula1>
    </dataValidation>
  </dataValidations>
  <pageMargins left="0.25" right="0.25" top="0.25" bottom="0.5" header="0.3" footer="0.3"/>
  <pageSetup scale="46" fitToHeight="0" orientation="landscape" r:id="rId1"/>
  <drawing r:id="rId2"/>
  <legacyDrawingHF r:id="rId3"/>
  <extLst>
    <ext xmlns:x14="http://schemas.microsoft.com/office/spreadsheetml/2009/9/main" uri="{CCE6A557-97BC-4b89-ADB6-D9C93CAAB3DF}">
      <x14:dataValidations xmlns:xm="http://schemas.microsoft.com/office/excel/2006/main" xWindow="1070" yWindow="617" count="1">
        <x14:dataValidation type="list" allowBlank="1" showInputMessage="1" showErrorMessage="1" xr:uid="{8D51BBFF-E314-4E2F-98E2-502F9B0A2FDF}">
          <x14:formula1>
            <xm:f>Code!$B$34:$B$130</xm:f>
          </x14:formula1>
          <xm:sqref>D10:D509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00148C"/>
    <pageSetUpPr fitToPage="1"/>
  </sheetPr>
  <dimension ref="A1:Y898"/>
  <sheetViews>
    <sheetView showZeros="0" topLeftCell="E1" zoomScale="60" zoomScaleNormal="60" workbookViewId="0">
      <pane ySplit="9" topLeftCell="A10" activePane="bottomLeft" state="frozen"/>
      <selection pane="bottomLeft" activeCell="N13" sqref="N13"/>
    </sheetView>
  </sheetViews>
  <sheetFormatPr defaultRowHeight="12.5"/>
  <cols>
    <col min="1" max="1" width="9.7265625" customWidth="1"/>
    <col min="2" max="2" width="39.54296875" bestFit="1" customWidth="1"/>
    <col min="3" max="3" width="43.1796875" bestFit="1" customWidth="1"/>
    <col min="4" max="4" width="21.54296875" customWidth="1"/>
    <col min="5" max="5" width="18.1796875" bestFit="1" customWidth="1"/>
    <col min="6" max="6" width="17.1796875" customWidth="1"/>
    <col min="7" max="8" width="22.81640625" customWidth="1"/>
    <col min="9" max="9" width="25.54296875" customWidth="1"/>
    <col min="10" max="10" width="17.81640625" bestFit="1" customWidth="1"/>
    <col min="11" max="11" width="16.453125" bestFit="1" customWidth="1"/>
    <col min="12" max="12" width="24.7265625" customWidth="1"/>
    <col min="13" max="13" width="16.54296875" customWidth="1"/>
    <col min="14" max="14" width="14.453125" bestFit="1" customWidth="1"/>
    <col min="15" max="15" width="18.54296875" customWidth="1"/>
    <col min="16" max="17" width="19.1796875" bestFit="1" customWidth="1"/>
    <col min="18" max="18" width="12.81640625" customWidth="1"/>
    <col min="19" max="19" width="11.26953125" customWidth="1"/>
    <col min="20" max="20" width="24.7265625" customWidth="1"/>
    <col min="22" max="22" width="12.1796875" hidden="1" customWidth="1"/>
    <col min="23" max="24" width="17.1796875" hidden="1" customWidth="1"/>
    <col min="25" max="25" width="11.6328125" hidden="1" customWidth="1"/>
  </cols>
  <sheetData>
    <row r="1" spans="1:25" ht="24" customHeight="1">
      <c r="A1" s="124"/>
      <c r="B1" s="124"/>
      <c r="C1" s="124"/>
      <c r="D1" s="124"/>
      <c r="E1" s="124"/>
      <c r="F1" s="124"/>
      <c r="G1" s="124"/>
      <c r="H1" s="124"/>
      <c r="I1" s="124"/>
      <c r="J1" s="124"/>
      <c r="K1" s="124"/>
      <c r="L1" s="124"/>
      <c r="M1" s="124"/>
      <c r="N1" s="124"/>
      <c r="O1" s="124"/>
      <c r="P1" s="124"/>
      <c r="Q1" s="124"/>
      <c r="R1" s="647" t="s">
        <v>1357</v>
      </c>
      <c r="S1" s="648"/>
      <c r="T1" s="648"/>
      <c r="U1" s="649"/>
    </row>
    <row r="2" spans="1:25" ht="18" thickBot="1">
      <c r="A2" s="125" t="str">
        <f>'App &amp; Instructions'!A2</f>
        <v>Illuminating Excellence</v>
      </c>
      <c r="B2" s="126"/>
      <c r="C2" s="126"/>
      <c r="D2" s="126"/>
      <c r="E2" s="126"/>
      <c r="F2" s="126"/>
      <c r="G2" s="126"/>
      <c r="H2" s="126"/>
      <c r="I2" s="124"/>
      <c r="J2" s="124"/>
      <c r="K2" s="124"/>
      <c r="L2" s="124"/>
      <c r="M2" s="124"/>
      <c r="N2" s="124"/>
      <c r="O2" s="124"/>
      <c r="P2" s="124"/>
      <c r="Q2" s="124"/>
      <c r="R2" s="650" t="s">
        <v>1356</v>
      </c>
      <c r="S2" s="651"/>
      <c r="T2" s="652"/>
      <c r="U2" s="144">
        <v>0.12</v>
      </c>
    </row>
    <row r="3" spans="1:25" ht="23">
      <c r="A3" s="127" t="str">
        <f>'App &amp; Instructions'!A3</f>
        <v>C&amp;I New Construction &amp; Major Renovation Lighting Application</v>
      </c>
      <c r="B3" s="126"/>
      <c r="C3" s="126"/>
      <c r="D3" s="126"/>
      <c r="E3" s="126"/>
      <c r="F3" s="126"/>
      <c r="G3" s="126"/>
      <c r="H3" s="126"/>
      <c r="I3" s="124"/>
      <c r="J3" s="124"/>
      <c r="K3" s="124"/>
      <c r="L3" s="124"/>
      <c r="M3" s="124"/>
      <c r="N3" s="124"/>
      <c r="O3" s="124"/>
      <c r="P3" s="124"/>
      <c r="Q3" s="124"/>
      <c r="R3" s="660" t="s">
        <v>1358</v>
      </c>
      <c r="S3" s="660"/>
      <c r="T3" s="660"/>
      <c r="U3" s="660"/>
    </row>
    <row r="4" spans="1:25" ht="23">
      <c r="A4" s="130" t="s">
        <v>1410</v>
      </c>
      <c r="B4" s="131"/>
      <c r="C4" s="131"/>
      <c r="D4" s="124"/>
      <c r="E4" s="124"/>
      <c r="F4" s="124"/>
      <c r="G4" s="124"/>
      <c r="H4" s="124"/>
      <c r="I4" s="124"/>
      <c r="J4" s="124"/>
      <c r="K4" s="124"/>
      <c r="L4" s="124"/>
      <c r="M4" s="124"/>
      <c r="N4" s="124"/>
      <c r="O4" s="124"/>
      <c r="P4" s="124"/>
      <c r="Q4" s="124"/>
      <c r="R4" s="661"/>
      <c r="S4" s="661"/>
      <c r="T4" s="661"/>
      <c r="U4" s="661"/>
    </row>
    <row r="5" spans="1:25">
      <c r="A5" s="99"/>
      <c r="B5" s="99"/>
      <c r="C5" s="99"/>
      <c r="D5" s="138"/>
      <c r="E5" s="137"/>
      <c r="F5" s="137"/>
      <c r="G5" s="137"/>
      <c r="H5" s="137"/>
      <c r="I5" s="137"/>
      <c r="J5" s="124"/>
      <c r="K5" s="124"/>
      <c r="L5" s="124"/>
      <c r="M5" s="124"/>
      <c r="N5" s="124"/>
      <c r="O5" s="124"/>
      <c r="P5" s="124"/>
      <c r="Q5" s="124"/>
      <c r="R5" s="653"/>
      <c r="S5" s="654"/>
      <c r="T5" s="654"/>
      <c r="U5" s="123"/>
    </row>
    <row r="6" spans="1:25" ht="13.5" customHeight="1">
      <c r="A6" s="99"/>
      <c r="B6" s="99"/>
      <c r="C6" s="99"/>
      <c r="D6" s="128"/>
      <c r="E6" s="131"/>
      <c r="F6" s="131"/>
      <c r="G6" s="131"/>
      <c r="H6" s="131"/>
      <c r="I6" s="131"/>
      <c r="J6" s="128"/>
      <c r="K6" s="128"/>
      <c r="L6" s="128"/>
      <c r="M6" s="128"/>
      <c r="N6" s="128"/>
      <c r="O6" s="128"/>
      <c r="P6" s="128"/>
      <c r="Q6" s="128"/>
      <c r="R6" s="655"/>
      <c r="S6" s="656"/>
      <c r="T6" s="656"/>
      <c r="U6" s="123"/>
    </row>
    <row r="7" spans="1:25" ht="32.25" customHeight="1" thickBot="1">
      <c r="A7" s="244">
        <f>'Project Information'!D8</f>
        <v>0</v>
      </c>
      <c r="B7" s="245"/>
      <c r="C7" s="245"/>
      <c r="D7" s="245"/>
      <c r="E7" s="245"/>
      <c r="F7" s="245"/>
      <c r="G7" s="245"/>
      <c r="H7" s="245"/>
      <c r="I7" s="246"/>
      <c r="J7" s="246"/>
      <c r="K7" s="246"/>
      <c r="L7" s="246"/>
      <c r="M7" s="246"/>
      <c r="N7" s="252"/>
      <c r="O7" s="252"/>
      <c r="P7" s="252"/>
      <c r="Q7" s="252"/>
      <c r="R7" s="655"/>
      <c r="S7" s="656"/>
      <c r="T7" s="656"/>
      <c r="U7" s="123"/>
    </row>
    <row r="8" spans="1:25" ht="23.5" thickBot="1">
      <c r="A8" s="26"/>
      <c r="B8" s="151" t="s">
        <v>1310</v>
      </c>
      <c r="C8" s="217">
        <f>IF('Project Information'!J15="Yes",INDEX(Code!G2:G5,MATCH('Project Information'!M15,Code!H2:H5,0)),0)</f>
        <v>0</v>
      </c>
      <c r="D8" s="150" t="s">
        <v>1340</v>
      </c>
      <c r="F8" s="446">
        <f t="array" ref="F8">IFERROR((IF(ISNUMBER(SEARCH("ATM &amp; Night Depositories",'Exterior Space'!C10:C259)),INDEX(Code!J10:M10,MATCH('Exterior Space'!C8,Code!J9:M9,0))+Code!N25,INDEX(Code!J10:M10,MATCH('Exterior Space'!C8,Code!J9:M9,0)))),0)</f>
        <v>0</v>
      </c>
      <c r="G8" s="129"/>
      <c r="H8" s="129"/>
      <c r="I8" s="129"/>
      <c r="J8" s="26"/>
      <c r="K8" s="26"/>
      <c r="L8" s="26"/>
      <c r="M8" s="26"/>
      <c r="N8" s="26"/>
      <c r="O8" s="26"/>
      <c r="P8" s="26"/>
      <c r="Q8" s="26"/>
      <c r="R8" s="26"/>
      <c r="S8" s="26"/>
      <c r="T8" s="26"/>
      <c r="U8" s="23"/>
    </row>
    <row r="9" spans="1:25" ht="63" thickTop="1" thickBot="1">
      <c r="A9" s="267" t="s">
        <v>15</v>
      </c>
      <c r="B9" s="268" t="s">
        <v>17</v>
      </c>
      <c r="C9" s="269" t="s">
        <v>1341</v>
      </c>
      <c r="D9" s="269" t="s">
        <v>1346</v>
      </c>
      <c r="E9" s="270" t="s">
        <v>1342</v>
      </c>
      <c r="F9" s="258" t="s">
        <v>1104</v>
      </c>
      <c r="G9" s="258" t="s">
        <v>1345</v>
      </c>
      <c r="H9" s="258" t="s">
        <v>1271</v>
      </c>
      <c r="I9" s="258" t="s">
        <v>1274</v>
      </c>
      <c r="J9" s="258" t="s">
        <v>1272</v>
      </c>
      <c r="K9" s="258" t="s">
        <v>1273</v>
      </c>
      <c r="L9" s="258" t="s">
        <v>1405</v>
      </c>
      <c r="M9" s="271" t="s">
        <v>1276</v>
      </c>
      <c r="N9" s="271" t="s">
        <v>1420</v>
      </c>
      <c r="O9" s="271" t="s">
        <v>1421</v>
      </c>
      <c r="P9" s="271" t="s">
        <v>1413</v>
      </c>
      <c r="Q9" s="271" t="s">
        <v>1466</v>
      </c>
      <c r="R9" s="657" t="s">
        <v>81</v>
      </c>
      <c r="S9" s="658"/>
      <c r="T9" s="659"/>
      <c r="U9" s="29"/>
      <c r="V9" s="232" t="s">
        <v>1359</v>
      </c>
      <c r="W9" s="232" t="s">
        <v>1284</v>
      </c>
      <c r="X9" s="232" t="s">
        <v>1432</v>
      </c>
      <c r="Y9" s="232" t="s">
        <v>1365</v>
      </c>
    </row>
    <row r="10" spans="1:25" ht="48" customHeight="1" thickBot="1">
      <c r="A10" s="253">
        <v>1</v>
      </c>
      <c r="B10" s="248"/>
      <c r="C10" s="256"/>
      <c r="D10" s="321"/>
      <c r="E10" s="320">
        <f>IFERROR(INDEX(Code!$H$11:$H$29,MATCH('Exterior Space'!C10,Code!$G$11:$G$29,0)),0)</f>
        <v>0</v>
      </c>
      <c r="F10" s="321"/>
      <c r="G10" s="322"/>
      <c r="H10" s="254">
        <f>IFERROR(VLOOKUP(G10,'LED Products List'!$B$8:$G$57,2,FALSE),0)</f>
        <v>0</v>
      </c>
      <c r="I10" s="254">
        <f>IFERROR(VLOOKUP(G10,'LED Products List'!$B$8:$G$57,3,FALSE),0)</f>
        <v>0</v>
      </c>
      <c r="J10" s="254">
        <f>IFERROR(VLOOKUP(G10,'LED Products List'!$B$8:$G$57,4,FALSE),0)</f>
        <v>0</v>
      </c>
      <c r="K10" s="248"/>
      <c r="L10" s="323"/>
      <c r="M10" s="322">
        <f>K10</f>
        <v>0</v>
      </c>
      <c r="N10" s="324">
        <f t="array" ref="N10">IFERROR(INDEX(Code!$J$11:$M$29,MATCH('Exterior Space'!C10,Code!$G$11:$G$29,0),MATCH('Exterior Space'!$C$8,Code!$J$9:$M$9,0)),0)</f>
        <v>0</v>
      </c>
      <c r="O10" s="255">
        <f>IFERROR(N10*D10,0)</f>
        <v>0</v>
      </c>
      <c r="P10" s="255">
        <f>IF(L10="Yes",(J10*K10)-(J10*K10*$U$2),J10*K10)</f>
        <v>0</v>
      </c>
      <c r="Q10" s="255">
        <f>IF(L10="Yes",((J10*K10)-(J10*K10*$U$2))*F10,J10*K10*F10)</f>
        <v>0</v>
      </c>
      <c r="R10" s="644"/>
      <c r="S10" s="645"/>
      <c r="T10" s="646"/>
      <c r="U10" s="25">
        <f t="shared" ref="U10:U73" si="0">Q10*F10/1000</f>
        <v>0</v>
      </c>
      <c r="V10" s="493">
        <f>IF(L10="Yes",(J10*K10*$U$2),0)</f>
        <v>0</v>
      </c>
      <c r="W10" s="494">
        <f>IF('Project Information'!$C$15="Space By Space",O10,0)</f>
        <v>0</v>
      </c>
      <c r="X10" s="329">
        <f>W10*F10</f>
        <v>0</v>
      </c>
      <c r="Y10" s="494">
        <f>W10-P10</f>
        <v>0</v>
      </c>
    </row>
    <row r="11" spans="1:25" ht="48" customHeight="1" thickBot="1">
      <c r="A11" s="253">
        <v>2</v>
      </c>
      <c r="B11" s="248"/>
      <c r="C11" s="256"/>
      <c r="D11" s="321"/>
      <c r="E11" s="320">
        <f>IFERROR(INDEX(Code!$H$11:$H$29,MATCH('Exterior Space'!C11,Code!$G$11:$G$29,0)),0)</f>
        <v>0</v>
      </c>
      <c r="F11" s="321">
        <f>IFERROR(VLOOKUP(C11,Code!$G$11:$M$29,3,FALSE),0)</f>
        <v>0</v>
      </c>
      <c r="G11" s="322"/>
      <c r="H11" s="254">
        <f>IFERROR(VLOOKUP(G11,'LED Products List'!$B$8:$G$57,2,FALSE),0)</f>
        <v>0</v>
      </c>
      <c r="I11" s="254">
        <f>IFERROR(VLOOKUP(G11,'LED Products List'!$B$8:$G$57,3,FALSE),0)</f>
        <v>0</v>
      </c>
      <c r="J11" s="254">
        <f>IFERROR(VLOOKUP(G11,'LED Products List'!$B$8:$G$57,4,FALSE),0)</f>
        <v>0</v>
      </c>
      <c r="K11" s="248"/>
      <c r="L11" s="323"/>
      <c r="M11" s="322">
        <f>K11</f>
        <v>0</v>
      </c>
      <c r="N11" s="324">
        <f t="array" ref="N11">IFERROR(INDEX(Code!$J$10:$M$29,MATCH('Exterior Space'!C11,Code!$G$10:$G$29,0),MATCH('Exterior Space'!$C$8,Code!$J$9:$M$9,0)),0)</f>
        <v>0</v>
      </c>
      <c r="O11" s="255">
        <f t="shared" ref="O11:O74" si="1">IFERROR(N11*D11,0)</f>
        <v>0</v>
      </c>
      <c r="P11" s="255">
        <f t="shared" ref="P11:P74" si="2">IF(L11="Yes",(J11*K11)-(J11*K11*$U$2),J11*K11)</f>
        <v>0</v>
      </c>
      <c r="Q11" s="255">
        <f t="shared" ref="Q11:Q74" si="3">IF(L11="Yes",((J11*K11)-(J11*K11*$U$2))*F11,J11*K11*F11)</f>
        <v>0</v>
      </c>
      <c r="R11" s="644"/>
      <c r="S11" s="645"/>
      <c r="T11" s="646"/>
      <c r="U11" s="25">
        <f t="shared" si="0"/>
        <v>0</v>
      </c>
      <c r="V11" s="493">
        <f t="shared" ref="V11:V74" si="4">IF(L11="Yes",(J11*K11*$U$2),0)</f>
        <v>0</v>
      </c>
      <c r="W11" s="494">
        <f>IF('Project Information'!$C$15="Space By Space",O11,0)</f>
        <v>0</v>
      </c>
      <c r="X11" s="329">
        <f t="shared" ref="X11:X74" si="5">W11*F11</f>
        <v>0</v>
      </c>
      <c r="Y11" s="494">
        <f t="shared" ref="Y11:Y74" si="6">W11-P11</f>
        <v>0</v>
      </c>
    </row>
    <row r="12" spans="1:25" ht="48" customHeight="1" thickBot="1">
      <c r="A12" s="253">
        <v>3</v>
      </c>
      <c r="B12" s="248"/>
      <c r="C12" s="256"/>
      <c r="D12" s="321"/>
      <c r="E12" s="320">
        <f>IFERROR(INDEX(Code!$H$11:$H$29,MATCH('Exterior Space'!C12,Code!$G$11:$G$29,0)),0)</f>
        <v>0</v>
      </c>
      <c r="F12" s="321">
        <f>IFERROR(VLOOKUP(C12,Code!$G$11:$M$29,3,FALSE),0)</f>
        <v>0</v>
      </c>
      <c r="G12" s="322"/>
      <c r="H12" s="254">
        <f>IFERROR(VLOOKUP(G12,'LED Products List'!$B$8:$G$57,2,FALSE),0)</f>
        <v>0</v>
      </c>
      <c r="I12" s="254">
        <f>IFERROR(VLOOKUP(G12,'LED Products List'!$B$8:$G$57,3,FALSE),0)</f>
        <v>0</v>
      </c>
      <c r="J12" s="254">
        <f>IFERROR(VLOOKUP(G12,'LED Products List'!$B$8:$G$57,4,FALSE),0)</f>
        <v>0</v>
      </c>
      <c r="K12" s="248"/>
      <c r="L12" s="323"/>
      <c r="M12" s="322">
        <f t="shared" ref="M12:M74" si="7">K12</f>
        <v>0</v>
      </c>
      <c r="N12" s="324">
        <f t="array" ref="N12">IFERROR(INDEX(Code!$J$10:$M$29,MATCH('Exterior Space'!C12,Code!$G$10:$G$29,0),MATCH('Exterior Space'!$C$8,Code!$J$9:$M$9,0)),0)</f>
        <v>0</v>
      </c>
      <c r="O12" s="255">
        <f t="shared" si="1"/>
        <v>0</v>
      </c>
      <c r="P12" s="255">
        <f t="shared" si="2"/>
        <v>0</v>
      </c>
      <c r="Q12" s="255">
        <f t="shared" si="3"/>
        <v>0</v>
      </c>
      <c r="R12" s="644"/>
      <c r="S12" s="645"/>
      <c r="T12" s="646"/>
      <c r="U12" s="25">
        <f t="shared" si="0"/>
        <v>0</v>
      </c>
      <c r="V12" s="493">
        <f t="shared" si="4"/>
        <v>0</v>
      </c>
      <c r="W12" s="494">
        <f>IF('Project Information'!$C$15="Space By Space",O12,0)</f>
        <v>0</v>
      </c>
      <c r="X12" s="329">
        <f t="shared" si="5"/>
        <v>0</v>
      </c>
      <c r="Y12" s="494">
        <f t="shared" si="6"/>
        <v>0</v>
      </c>
    </row>
    <row r="13" spans="1:25" ht="48" customHeight="1" thickBot="1">
      <c r="A13" s="253">
        <v>4</v>
      </c>
      <c r="B13" s="248"/>
      <c r="C13" s="256"/>
      <c r="D13" s="321"/>
      <c r="E13" s="320">
        <f>IFERROR(INDEX(Code!$H$11:$H$29,MATCH('Exterior Space'!C13,Code!$G$11:$G$29,0)),0)</f>
        <v>0</v>
      </c>
      <c r="F13" s="321">
        <f>IFERROR(VLOOKUP(C13,Code!$G$11:$M$29,3,FALSE),0)</f>
        <v>0</v>
      </c>
      <c r="G13" s="322"/>
      <c r="H13" s="254">
        <f>IFERROR(VLOOKUP(G13,'LED Products List'!$B$8:$G$57,2,FALSE),0)</f>
        <v>0</v>
      </c>
      <c r="I13" s="254">
        <f>IFERROR(VLOOKUP(G13,'LED Products List'!$B$8:$G$57,3,FALSE),0)</f>
        <v>0</v>
      </c>
      <c r="J13" s="254">
        <f>IFERROR(VLOOKUP(G13,'LED Products List'!$B$8:$G$57,4,FALSE),0)</f>
        <v>0</v>
      </c>
      <c r="K13" s="248"/>
      <c r="L13" s="323"/>
      <c r="M13" s="322">
        <f t="shared" si="7"/>
        <v>0</v>
      </c>
      <c r="N13" s="324">
        <f t="array" ref="N13">IFERROR(INDEX(Code!$J$10:$M$29,MATCH('Exterior Space'!C13,Code!$G$10:$G$29,0),MATCH('Exterior Space'!$C$8,Code!$J$9:$M$9,0)),0)</f>
        <v>0</v>
      </c>
      <c r="O13" s="255">
        <f t="shared" si="1"/>
        <v>0</v>
      </c>
      <c r="P13" s="255">
        <f t="shared" si="2"/>
        <v>0</v>
      </c>
      <c r="Q13" s="255">
        <f t="shared" si="3"/>
        <v>0</v>
      </c>
      <c r="R13" s="644"/>
      <c r="S13" s="645"/>
      <c r="T13" s="646"/>
      <c r="U13" s="25">
        <f t="shared" si="0"/>
        <v>0</v>
      </c>
      <c r="V13" s="493">
        <f t="shared" si="4"/>
        <v>0</v>
      </c>
      <c r="W13" s="494">
        <f>IF('Project Information'!$C$15="Space By Space",O13,0)</f>
        <v>0</v>
      </c>
      <c r="X13" s="329">
        <f t="shared" si="5"/>
        <v>0</v>
      </c>
      <c r="Y13" s="494">
        <f t="shared" si="6"/>
        <v>0</v>
      </c>
    </row>
    <row r="14" spans="1:25" ht="48" customHeight="1" thickBot="1">
      <c r="A14" s="253">
        <v>5</v>
      </c>
      <c r="B14" s="248"/>
      <c r="C14" s="256"/>
      <c r="D14" s="321"/>
      <c r="E14" s="320">
        <f>IFERROR(INDEX(Code!$H$11:$H$29,MATCH('Exterior Space'!C14,Code!$G$11:$G$29,0)),0)</f>
        <v>0</v>
      </c>
      <c r="F14" s="321">
        <f>IFERROR(VLOOKUP(C14,Code!$G$11:$M$29,3,FALSE),0)</f>
        <v>0</v>
      </c>
      <c r="G14" s="322"/>
      <c r="H14" s="254">
        <f>IFERROR(VLOOKUP(G14,'LED Products List'!$B$8:$G$57,2,FALSE),0)</f>
        <v>0</v>
      </c>
      <c r="I14" s="254">
        <f>IFERROR(VLOOKUP(G14,'LED Products List'!$B$8:$G$57,3,FALSE),0)</f>
        <v>0</v>
      </c>
      <c r="J14" s="254">
        <f>IFERROR(VLOOKUP(G14,'LED Products List'!$B$8:$G$57,4,FALSE),0)</f>
        <v>0</v>
      </c>
      <c r="K14" s="248"/>
      <c r="L14" s="323"/>
      <c r="M14" s="322">
        <f t="shared" si="7"/>
        <v>0</v>
      </c>
      <c r="N14" s="324">
        <f t="array" ref="N14">IFERROR(INDEX(Code!$J$10:$M$29,MATCH('Exterior Space'!C14,Code!$G$10:$G$29,0),MATCH('Exterior Space'!$C$8,Code!$J$9:$M$9,0)),0)</f>
        <v>0</v>
      </c>
      <c r="O14" s="255">
        <f t="shared" si="1"/>
        <v>0</v>
      </c>
      <c r="P14" s="255">
        <f t="shared" si="2"/>
        <v>0</v>
      </c>
      <c r="Q14" s="255">
        <f t="shared" si="3"/>
        <v>0</v>
      </c>
      <c r="R14" s="644"/>
      <c r="S14" s="645"/>
      <c r="T14" s="646"/>
      <c r="U14" s="25">
        <f t="shared" si="0"/>
        <v>0</v>
      </c>
      <c r="V14" s="493">
        <f t="shared" si="4"/>
        <v>0</v>
      </c>
      <c r="W14" s="494">
        <f>IF('Project Information'!$C$15="Space By Space",O14,0)</f>
        <v>0</v>
      </c>
      <c r="X14" s="329">
        <f t="shared" si="5"/>
        <v>0</v>
      </c>
      <c r="Y14" s="494">
        <f t="shared" si="6"/>
        <v>0</v>
      </c>
    </row>
    <row r="15" spans="1:25" ht="48" customHeight="1" thickBot="1">
      <c r="A15" s="253">
        <v>6</v>
      </c>
      <c r="B15" s="248"/>
      <c r="C15" s="256"/>
      <c r="D15" s="321"/>
      <c r="E15" s="320">
        <f>IFERROR(INDEX(Code!$H$11:$H$29,MATCH('Exterior Space'!C15,Code!$G$11:$G$29,0)),0)</f>
        <v>0</v>
      </c>
      <c r="F15" s="321">
        <f>IFERROR(VLOOKUP(C15,Code!$G$11:$M$29,3,FALSE),0)</f>
        <v>0</v>
      </c>
      <c r="G15" s="322"/>
      <c r="H15" s="254">
        <f>IFERROR(VLOOKUP(G15,'LED Products List'!$B$8:$G$57,2,FALSE),0)</f>
        <v>0</v>
      </c>
      <c r="I15" s="254">
        <f>IFERROR(VLOOKUP(G15,'LED Products List'!$B$8:$G$57,3,FALSE),0)</f>
        <v>0</v>
      </c>
      <c r="J15" s="254">
        <f>IFERROR(VLOOKUP(G15,'LED Products List'!$B$8:$G$57,4,FALSE),0)</f>
        <v>0</v>
      </c>
      <c r="K15" s="248"/>
      <c r="L15" s="323"/>
      <c r="M15" s="322">
        <f t="shared" si="7"/>
        <v>0</v>
      </c>
      <c r="N15" s="324">
        <f t="array" ref="N15">IFERROR(INDEX(Code!$J$10:$M$29,MATCH('Exterior Space'!C15,Code!$G$10:$G$29,0),MATCH('Exterior Space'!$C$8,Code!$J$9:$M$9,0)),0)</f>
        <v>0</v>
      </c>
      <c r="O15" s="255">
        <f t="shared" si="1"/>
        <v>0</v>
      </c>
      <c r="P15" s="255">
        <f t="shared" si="2"/>
        <v>0</v>
      </c>
      <c r="Q15" s="255">
        <f t="shared" si="3"/>
        <v>0</v>
      </c>
      <c r="R15" s="644"/>
      <c r="S15" s="645"/>
      <c r="T15" s="646"/>
      <c r="U15" s="25">
        <f t="shared" si="0"/>
        <v>0</v>
      </c>
      <c r="V15" s="493">
        <f t="shared" si="4"/>
        <v>0</v>
      </c>
      <c r="W15" s="494">
        <f>IF('Project Information'!$C$15="Space By Space",O15,0)</f>
        <v>0</v>
      </c>
      <c r="X15" s="329">
        <f t="shared" si="5"/>
        <v>0</v>
      </c>
      <c r="Y15" s="494">
        <f t="shared" si="6"/>
        <v>0</v>
      </c>
    </row>
    <row r="16" spans="1:25" ht="48" customHeight="1" thickBot="1">
      <c r="A16" s="253">
        <v>7</v>
      </c>
      <c r="B16" s="248"/>
      <c r="C16" s="256"/>
      <c r="D16" s="321"/>
      <c r="E16" s="320">
        <f>IFERROR(INDEX(Code!$H$11:$H$29,MATCH('Exterior Space'!C16,Code!$G$11:$G$29,0)),0)</f>
        <v>0</v>
      </c>
      <c r="F16" s="321">
        <f>IFERROR(VLOOKUP(C16,Code!$G$11:$M$29,3,FALSE),0)</f>
        <v>0</v>
      </c>
      <c r="G16" s="322"/>
      <c r="H16" s="254">
        <f>IFERROR(VLOOKUP(G16,'LED Products List'!$B$8:$G$57,2,FALSE),0)</f>
        <v>0</v>
      </c>
      <c r="I16" s="254">
        <f>IFERROR(VLOOKUP(G16,'LED Products List'!$B$8:$G$57,3,FALSE),0)</f>
        <v>0</v>
      </c>
      <c r="J16" s="254">
        <f>IFERROR(VLOOKUP(G16,'LED Products List'!$B$8:$G$57,4,FALSE),0)</f>
        <v>0</v>
      </c>
      <c r="K16" s="248"/>
      <c r="L16" s="323"/>
      <c r="M16" s="322">
        <f t="shared" si="7"/>
        <v>0</v>
      </c>
      <c r="N16" s="324">
        <f t="array" ref="N16">IFERROR(INDEX(Code!$J$10:$M$29,MATCH('Exterior Space'!C16,Code!$G$10:$G$29,0),MATCH('Exterior Space'!$C$8,Code!$J$9:$M$9,0)),0)</f>
        <v>0</v>
      </c>
      <c r="O16" s="255">
        <f t="shared" si="1"/>
        <v>0</v>
      </c>
      <c r="P16" s="255">
        <f t="shared" si="2"/>
        <v>0</v>
      </c>
      <c r="Q16" s="255">
        <f t="shared" si="3"/>
        <v>0</v>
      </c>
      <c r="R16" s="644"/>
      <c r="S16" s="645"/>
      <c r="T16" s="646"/>
      <c r="U16" s="25">
        <f t="shared" si="0"/>
        <v>0</v>
      </c>
      <c r="V16" s="493">
        <f t="shared" si="4"/>
        <v>0</v>
      </c>
      <c r="W16" s="494">
        <f>IF('Project Information'!$C$15="Space By Space",O16,0)</f>
        <v>0</v>
      </c>
      <c r="X16" s="329">
        <f t="shared" si="5"/>
        <v>0</v>
      </c>
      <c r="Y16" s="494">
        <f t="shared" si="6"/>
        <v>0</v>
      </c>
    </row>
    <row r="17" spans="1:25" ht="48" customHeight="1" thickBot="1">
      <c r="A17" s="253">
        <v>8</v>
      </c>
      <c r="B17" s="248"/>
      <c r="C17" s="256"/>
      <c r="D17" s="321"/>
      <c r="E17" s="320">
        <f>IFERROR(INDEX(Code!$H$11:$H$29,MATCH('Exterior Space'!C17,Code!$G$11:$G$29,0)),0)</f>
        <v>0</v>
      </c>
      <c r="F17" s="321">
        <f>IFERROR(VLOOKUP(C17,Code!$G$11:$M$29,3,FALSE),0)</f>
        <v>0</v>
      </c>
      <c r="G17" s="322"/>
      <c r="H17" s="254">
        <f>IFERROR(VLOOKUP(G17,'LED Products List'!$B$8:$G$57,2,FALSE),0)</f>
        <v>0</v>
      </c>
      <c r="I17" s="254">
        <f>IFERROR(VLOOKUP(G17,'LED Products List'!$B$8:$G$57,3,FALSE),0)</f>
        <v>0</v>
      </c>
      <c r="J17" s="254">
        <f>IFERROR(VLOOKUP(G17,'LED Products List'!$B$8:$G$57,4,FALSE),0)</f>
        <v>0</v>
      </c>
      <c r="K17" s="248"/>
      <c r="L17" s="323"/>
      <c r="M17" s="322">
        <f t="shared" si="7"/>
        <v>0</v>
      </c>
      <c r="N17" s="324">
        <f t="array" ref="N17">IFERROR(INDEX(Code!$J$10:$M$29,MATCH('Exterior Space'!C17,Code!$G$10:$G$29,0),MATCH('Exterior Space'!$C$8,Code!$J$9:$M$9,0)),0)</f>
        <v>0</v>
      </c>
      <c r="O17" s="255">
        <f t="shared" si="1"/>
        <v>0</v>
      </c>
      <c r="P17" s="255">
        <f t="shared" si="2"/>
        <v>0</v>
      </c>
      <c r="Q17" s="255">
        <f t="shared" si="3"/>
        <v>0</v>
      </c>
      <c r="R17" s="644"/>
      <c r="S17" s="645"/>
      <c r="T17" s="646"/>
      <c r="U17" s="25">
        <f t="shared" si="0"/>
        <v>0</v>
      </c>
      <c r="V17" s="493">
        <f t="shared" si="4"/>
        <v>0</v>
      </c>
      <c r="W17" s="494">
        <f>IF('Project Information'!$C$15="Space By Space",O17,0)</f>
        <v>0</v>
      </c>
      <c r="X17" s="329">
        <f t="shared" si="5"/>
        <v>0</v>
      </c>
      <c r="Y17" s="494">
        <f t="shared" si="6"/>
        <v>0</v>
      </c>
    </row>
    <row r="18" spans="1:25" ht="48" customHeight="1" thickBot="1">
      <c r="A18" s="253">
        <v>9</v>
      </c>
      <c r="B18" s="248"/>
      <c r="C18" s="256"/>
      <c r="D18" s="321"/>
      <c r="E18" s="320">
        <f>IFERROR(INDEX(Code!$H$11:$H$29,MATCH('Exterior Space'!C18,Code!$G$11:$G$29,0)),0)</f>
        <v>0</v>
      </c>
      <c r="F18" s="321">
        <f>IFERROR(VLOOKUP(C18,Code!$G$11:$M$29,3,FALSE),0)</f>
        <v>0</v>
      </c>
      <c r="G18" s="322"/>
      <c r="H18" s="254">
        <f>IFERROR(VLOOKUP(G18,'LED Products List'!$B$8:$G$57,2,FALSE),0)</f>
        <v>0</v>
      </c>
      <c r="I18" s="254">
        <f>IFERROR(VLOOKUP(G18,'LED Products List'!$B$8:$G$57,3,FALSE),0)</f>
        <v>0</v>
      </c>
      <c r="J18" s="254">
        <f>IFERROR(VLOOKUP(G18,'LED Products List'!$B$8:$G$57,4,FALSE),0)</f>
        <v>0</v>
      </c>
      <c r="K18" s="248"/>
      <c r="L18" s="323"/>
      <c r="M18" s="322">
        <f t="shared" si="7"/>
        <v>0</v>
      </c>
      <c r="N18" s="324">
        <f t="array" ref="N18">IFERROR(INDEX(Code!$J$10:$M$29,MATCH('Exterior Space'!C18,Code!$G$10:$G$29,0),MATCH('Exterior Space'!$C$8,Code!$J$9:$M$9,0)),0)</f>
        <v>0</v>
      </c>
      <c r="O18" s="255">
        <f t="shared" si="1"/>
        <v>0</v>
      </c>
      <c r="P18" s="255">
        <f t="shared" si="2"/>
        <v>0</v>
      </c>
      <c r="Q18" s="255">
        <f t="shared" si="3"/>
        <v>0</v>
      </c>
      <c r="R18" s="644"/>
      <c r="S18" s="645"/>
      <c r="T18" s="646"/>
      <c r="U18" s="25">
        <f t="shared" si="0"/>
        <v>0</v>
      </c>
      <c r="V18" s="493">
        <f t="shared" si="4"/>
        <v>0</v>
      </c>
      <c r="W18" s="494">
        <f>IF('Project Information'!$C$15="Space By Space",O18,0)</f>
        <v>0</v>
      </c>
      <c r="X18" s="329">
        <f t="shared" si="5"/>
        <v>0</v>
      </c>
      <c r="Y18" s="494">
        <f t="shared" si="6"/>
        <v>0</v>
      </c>
    </row>
    <row r="19" spans="1:25" ht="48" customHeight="1" thickBot="1">
      <c r="A19" s="253">
        <v>10</v>
      </c>
      <c r="B19" s="248"/>
      <c r="C19" s="256"/>
      <c r="D19" s="321"/>
      <c r="E19" s="320">
        <f>IFERROR(INDEX(Code!$H$11:$H$29,MATCH('Exterior Space'!C19,Code!$G$11:$G$29,0)),0)</f>
        <v>0</v>
      </c>
      <c r="F19" s="321">
        <f>IFERROR(VLOOKUP(C19,Code!$G$11:$M$29,3,FALSE),0)</f>
        <v>0</v>
      </c>
      <c r="G19" s="322"/>
      <c r="H19" s="254">
        <f>IFERROR(VLOOKUP(G19,'LED Products List'!$B$8:$G$57,2,FALSE),0)</f>
        <v>0</v>
      </c>
      <c r="I19" s="254">
        <f>IFERROR(VLOOKUP(G19,'LED Products List'!$B$8:$G$57,3,FALSE),0)</f>
        <v>0</v>
      </c>
      <c r="J19" s="254">
        <f>IFERROR(VLOOKUP(G19,'LED Products List'!$B$8:$G$57,4,FALSE),0)</f>
        <v>0</v>
      </c>
      <c r="K19" s="248"/>
      <c r="L19" s="323"/>
      <c r="M19" s="322">
        <f t="shared" si="7"/>
        <v>0</v>
      </c>
      <c r="N19" s="324">
        <f t="array" ref="N19">IFERROR(INDEX(Code!$J$10:$M$29,MATCH('Exterior Space'!C19,Code!$G$10:$G$29,0),MATCH('Exterior Space'!$C$8,Code!$J$9:$M$9,0)),0)</f>
        <v>0</v>
      </c>
      <c r="O19" s="255">
        <f t="shared" si="1"/>
        <v>0</v>
      </c>
      <c r="P19" s="255">
        <f t="shared" si="2"/>
        <v>0</v>
      </c>
      <c r="Q19" s="255">
        <f t="shared" si="3"/>
        <v>0</v>
      </c>
      <c r="R19" s="644"/>
      <c r="S19" s="645"/>
      <c r="T19" s="646"/>
      <c r="U19" s="25">
        <f t="shared" si="0"/>
        <v>0</v>
      </c>
      <c r="V19" s="493">
        <f t="shared" si="4"/>
        <v>0</v>
      </c>
      <c r="W19" s="494">
        <f>IF('Project Information'!$C$15="Space By Space",O19,0)</f>
        <v>0</v>
      </c>
      <c r="X19" s="329">
        <f t="shared" si="5"/>
        <v>0</v>
      </c>
      <c r="Y19" s="494">
        <f t="shared" si="6"/>
        <v>0</v>
      </c>
    </row>
    <row r="20" spans="1:25" ht="48" customHeight="1" thickBot="1">
      <c r="A20" s="253">
        <v>11</v>
      </c>
      <c r="B20" s="248"/>
      <c r="C20" s="256"/>
      <c r="D20" s="321"/>
      <c r="E20" s="320">
        <f>IFERROR(INDEX(Code!$H$11:$H$29,MATCH('Exterior Space'!C20,Code!$G$11:$G$29,0)),0)</f>
        <v>0</v>
      </c>
      <c r="F20" s="321">
        <f>IFERROR(VLOOKUP(C20,Code!$G$11:$M$29,3,FALSE),0)</f>
        <v>0</v>
      </c>
      <c r="G20" s="322"/>
      <c r="H20" s="254">
        <f>IFERROR(VLOOKUP(G20,'LED Products List'!$B$8:$G$57,2,FALSE),0)</f>
        <v>0</v>
      </c>
      <c r="I20" s="254">
        <f>IFERROR(VLOOKUP(G20,'LED Products List'!$B$8:$G$57,3,FALSE),0)</f>
        <v>0</v>
      </c>
      <c r="J20" s="254">
        <f>IFERROR(VLOOKUP(G20,'LED Products List'!$B$8:$G$57,4,FALSE),0)</f>
        <v>0</v>
      </c>
      <c r="K20" s="248"/>
      <c r="L20" s="323"/>
      <c r="M20" s="322">
        <f t="shared" si="7"/>
        <v>0</v>
      </c>
      <c r="N20" s="324">
        <f t="array" ref="N20">IFERROR(INDEX(Code!$J$10:$M$29,MATCH('Exterior Space'!C20,Code!$G$10:$G$29,0),MATCH('Exterior Space'!$C$8,Code!$J$9:$M$9,0)),0)</f>
        <v>0</v>
      </c>
      <c r="O20" s="255">
        <f t="shared" si="1"/>
        <v>0</v>
      </c>
      <c r="P20" s="255">
        <f t="shared" si="2"/>
        <v>0</v>
      </c>
      <c r="Q20" s="255">
        <f t="shared" si="3"/>
        <v>0</v>
      </c>
      <c r="R20" s="644"/>
      <c r="S20" s="645"/>
      <c r="T20" s="646"/>
      <c r="U20" s="25">
        <f t="shared" si="0"/>
        <v>0</v>
      </c>
      <c r="V20" s="493">
        <f t="shared" si="4"/>
        <v>0</v>
      </c>
      <c r="W20" s="494">
        <f>IF('Project Information'!$C$15="Space By Space",O20,0)</f>
        <v>0</v>
      </c>
      <c r="X20" s="329">
        <f t="shared" si="5"/>
        <v>0</v>
      </c>
      <c r="Y20" s="494">
        <f t="shared" si="6"/>
        <v>0</v>
      </c>
    </row>
    <row r="21" spans="1:25" ht="48" customHeight="1" thickBot="1">
      <c r="A21" s="253">
        <v>12</v>
      </c>
      <c r="B21" s="248"/>
      <c r="C21" s="256"/>
      <c r="D21" s="321"/>
      <c r="E21" s="320">
        <f>IFERROR(INDEX(Code!$H$11:$H$29,MATCH('Exterior Space'!C21,Code!$G$11:$G$29,0)),0)</f>
        <v>0</v>
      </c>
      <c r="F21" s="321">
        <f>IFERROR(VLOOKUP(C21,Code!$G$11:$M$29,3,FALSE),0)</f>
        <v>0</v>
      </c>
      <c r="G21" s="322"/>
      <c r="H21" s="254">
        <f>IFERROR(VLOOKUP(G21,'LED Products List'!$B$8:$G$57,2,FALSE),0)</f>
        <v>0</v>
      </c>
      <c r="I21" s="254">
        <f>IFERROR(VLOOKUP(G21,'LED Products List'!$B$8:$G$57,3,FALSE),0)</f>
        <v>0</v>
      </c>
      <c r="J21" s="254">
        <f>IFERROR(VLOOKUP(G21,'LED Products List'!$B$8:$G$57,4,FALSE),0)</f>
        <v>0</v>
      </c>
      <c r="K21" s="248"/>
      <c r="L21" s="323"/>
      <c r="M21" s="322">
        <f t="shared" si="7"/>
        <v>0</v>
      </c>
      <c r="N21" s="324">
        <f t="array" ref="N21">IFERROR(INDEX(Code!$J$10:$M$29,MATCH('Exterior Space'!C21,Code!$G$10:$G$29,0),MATCH('Exterior Space'!$C$8,Code!$J$9:$M$9,0)),0)</f>
        <v>0</v>
      </c>
      <c r="O21" s="255">
        <f t="shared" si="1"/>
        <v>0</v>
      </c>
      <c r="P21" s="255">
        <f t="shared" si="2"/>
        <v>0</v>
      </c>
      <c r="Q21" s="255">
        <f t="shared" si="3"/>
        <v>0</v>
      </c>
      <c r="R21" s="644"/>
      <c r="S21" s="645"/>
      <c r="T21" s="646"/>
      <c r="U21" s="25">
        <f t="shared" si="0"/>
        <v>0</v>
      </c>
      <c r="V21" s="493">
        <f t="shared" si="4"/>
        <v>0</v>
      </c>
      <c r="W21" s="494">
        <f>IF('Project Information'!$C$15="Space By Space",O21,0)</f>
        <v>0</v>
      </c>
      <c r="X21" s="329">
        <f t="shared" si="5"/>
        <v>0</v>
      </c>
      <c r="Y21" s="494">
        <f t="shared" si="6"/>
        <v>0</v>
      </c>
    </row>
    <row r="22" spans="1:25" ht="48" customHeight="1" thickBot="1">
      <c r="A22" s="253">
        <v>13</v>
      </c>
      <c r="B22" s="248"/>
      <c r="C22" s="256"/>
      <c r="D22" s="321"/>
      <c r="E22" s="320">
        <f>IFERROR(INDEX(Code!$H$11:$H$29,MATCH('Exterior Space'!C22,Code!$G$11:$G$29,0)),0)</f>
        <v>0</v>
      </c>
      <c r="F22" s="321">
        <f>IFERROR(VLOOKUP(C22,Code!$G$11:$M$29,3,FALSE),0)</f>
        <v>0</v>
      </c>
      <c r="G22" s="322"/>
      <c r="H22" s="254">
        <f>IFERROR(VLOOKUP(G22,'LED Products List'!$B$8:$G$57,2,FALSE),0)</f>
        <v>0</v>
      </c>
      <c r="I22" s="254">
        <f>IFERROR(VLOOKUP(G22,'LED Products List'!$B$8:$G$57,3,FALSE),0)</f>
        <v>0</v>
      </c>
      <c r="J22" s="254">
        <f>IFERROR(VLOOKUP(G22,'LED Products List'!$B$8:$G$57,4,FALSE),0)</f>
        <v>0</v>
      </c>
      <c r="K22" s="248"/>
      <c r="L22" s="323"/>
      <c r="M22" s="322">
        <f t="shared" si="7"/>
        <v>0</v>
      </c>
      <c r="N22" s="324">
        <f t="array" ref="N22">IFERROR(INDEX(Code!$J$10:$M$29,MATCH('Exterior Space'!C22,Code!$G$10:$G$29,0),MATCH('Exterior Space'!$C$8,Code!$J$9:$M$9,0)),0)</f>
        <v>0</v>
      </c>
      <c r="O22" s="255">
        <f t="shared" si="1"/>
        <v>0</v>
      </c>
      <c r="P22" s="255">
        <f t="shared" si="2"/>
        <v>0</v>
      </c>
      <c r="Q22" s="255">
        <f t="shared" si="3"/>
        <v>0</v>
      </c>
      <c r="R22" s="644"/>
      <c r="S22" s="645"/>
      <c r="T22" s="646"/>
      <c r="U22" s="25">
        <f t="shared" si="0"/>
        <v>0</v>
      </c>
      <c r="V22" s="493">
        <f t="shared" si="4"/>
        <v>0</v>
      </c>
      <c r="W22" s="494">
        <f>IF('Project Information'!$C$15="Space By Space",O22,0)</f>
        <v>0</v>
      </c>
      <c r="X22" s="329">
        <f t="shared" si="5"/>
        <v>0</v>
      </c>
      <c r="Y22" s="494">
        <f t="shared" si="6"/>
        <v>0</v>
      </c>
    </row>
    <row r="23" spans="1:25" ht="48" customHeight="1" thickBot="1">
      <c r="A23" s="253">
        <v>14</v>
      </c>
      <c r="B23" s="248"/>
      <c r="C23" s="256"/>
      <c r="D23" s="321"/>
      <c r="E23" s="320">
        <f>IFERROR(INDEX(Code!$H$11:$H$29,MATCH('Exterior Space'!C23,Code!$G$11:$G$29,0)),0)</f>
        <v>0</v>
      </c>
      <c r="F23" s="321">
        <f>IFERROR(VLOOKUP(C23,Code!$G$11:$M$29,3,FALSE),0)</f>
        <v>0</v>
      </c>
      <c r="G23" s="322"/>
      <c r="H23" s="254">
        <f>IFERROR(VLOOKUP(G23,'LED Products List'!$B$8:$G$57,2,FALSE),0)</f>
        <v>0</v>
      </c>
      <c r="I23" s="254">
        <f>IFERROR(VLOOKUP(G23,'LED Products List'!$B$8:$G$57,3,FALSE),0)</f>
        <v>0</v>
      </c>
      <c r="J23" s="254">
        <f>IFERROR(VLOOKUP(G23,'LED Products List'!$B$8:$G$57,4,FALSE),0)</f>
        <v>0</v>
      </c>
      <c r="K23" s="248"/>
      <c r="L23" s="323"/>
      <c r="M23" s="322">
        <f t="shared" si="7"/>
        <v>0</v>
      </c>
      <c r="N23" s="324">
        <f t="array" ref="N23">IFERROR(INDEX(Code!$J$10:$M$29,MATCH('Exterior Space'!C23,Code!$G$10:$G$29,0),MATCH('Exterior Space'!$C$8,Code!$J$9:$M$9,0)),0)</f>
        <v>0</v>
      </c>
      <c r="O23" s="255">
        <f t="shared" si="1"/>
        <v>0</v>
      </c>
      <c r="P23" s="255">
        <f t="shared" si="2"/>
        <v>0</v>
      </c>
      <c r="Q23" s="255">
        <f t="shared" si="3"/>
        <v>0</v>
      </c>
      <c r="R23" s="644"/>
      <c r="S23" s="645"/>
      <c r="T23" s="646"/>
      <c r="U23" s="25">
        <f t="shared" si="0"/>
        <v>0</v>
      </c>
      <c r="V23" s="493">
        <f t="shared" si="4"/>
        <v>0</v>
      </c>
      <c r="W23" s="494">
        <f>IF('Project Information'!$C$15="Space By Space",O23,0)</f>
        <v>0</v>
      </c>
      <c r="X23" s="329">
        <f t="shared" si="5"/>
        <v>0</v>
      </c>
      <c r="Y23" s="494">
        <f t="shared" si="6"/>
        <v>0</v>
      </c>
    </row>
    <row r="24" spans="1:25" ht="48" customHeight="1" thickBot="1">
      <c r="A24" s="253">
        <v>15</v>
      </c>
      <c r="B24" s="248"/>
      <c r="C24" s="256"/>
      <c r="D24" s="321"/>
      <c r="E24" s="320">
        <f>IFERROR(INDEX(Code!$H$11:$H$29,MATCH('Exterior Space'!C24,Code!$G$11:$G$29,0)),0)</f>
        <v>0</v>
      </c>
      <c r="F24" s="321">
        <f>IFERROR(VLOOKUP(C24,Code!$G$11:$M$29,3,FALSE),0)</f>
        <v>0</v>
      </c>
      <c r="G24" s="322"/>
      <c r="H24" s="254">
        <f>IFERROR(VLOOKUP(G24,'LED Products List'!$B$8:$G$57,2,FALSE),0)</f>
        <v>0</v>
      </c>
      <c r="I24" s="254">
        <f>IFERROR(VLOOKUP(G24,'LED Products List'!$B$8:$G$57,3,FALSE),0)</f>
        <v>0</v>
      </c>
      <c r="J24" s="254">
        <f>IFERROR(VLOOKUP(G24,'LED Products List'!$B$8:$G$57,4,FALSE),0)</f>
        <v>0</v>
      </c>
      <c r="K24" s="248"/>
      <c r="L24" s="323"/>
      <c r="M24" s="322">
        <f t="shared" si="7"/>
        <v>0</v>
      </c>
      <c r="N24" s="324">
        <f t="array" ref="N24">IFERROR(INDEX(Code!$J$10:$M$29,MATCH('Exterior Space'!C24,Code!$G$10:$G$29,0),MATCH('Exterior Space'!$C$8,Code!$J$9:$M$9,0)),0)</f>
        <v>0</v>
      </c>
      <c r="O24" s="255">
        <f t="shared" si="1"/>
        <v>0</v>
      </c>
      <c r="P24" s="255">
        <f t="shared" si="2"/>
        <v>0</v>
      </c>
      <c r="Q24" s="255">
        <f t="shared" si="3"/>
        <v>0</v>
      </c>
      <c r="R24" s="644"/>
      <c r="S24" s="645"/>
      <c r="T24" s="646"/>
      <c r="U24" s="25">
        <f t="shared" si="0"/>
        <v>0</v>
      </c>
      <c r="V24" s="493">
        <f t="shared" si="4"/>
        <v>0</v>
      </c>
      <c r="W24" s="494">
        <f>IF('Project Information'!$C$15="Space By Space",O24,0)</f>
        <v>0</v>
      </c>
      <c r="X24" s="329">
        <f t="shared" si="5"/>
        <v>0</v>
      </c>
      <c r="Y24" s="494">
        <f t="shared" si="6"/>
        <v>0</v>
      </c>
    </row>
    <row r="25" spans="1:25" ht="48" customHeight="1" thickBot="1">
      <c r="A25" s="253">
        <v>16</v>
      </c>
      <c r="B25" s="248"/>
      <c r="C25" s="256"/>
      <c r="D25" s="321"/>
      <c r="E25" s="320">
        <f>IFERROR(INDEX(Code!$H$11:$H$29,MATCH('Exterior Space'!C25,Code!$G$11:$G$29,0)),0)</f>
        <v>0</v>
      </c>
      <c r="F25" s="321">
        <f>IFERROR(VLOOKUP(C25,Code!$G$11:$M$29,3,FALSE),0)</f>
        <v>0</v>
      </c>
      <c r="G25" s="322"/>
      <c r="H25" s="254">
        <f>IFERROR(VLOOKUP(G25,'LED Products List'!$B$8:$G$57,2,FALSE),0)</f>
        <v>0</v>
      </c>
      <c r="I25" s="254">
        <f>IFERROR(VLOOKUP(G25,'LED Products List'!$B$8:$G$57,3,FALSE),0)</f>
        <v>0</v>
      </c>
      <c r="J25" s="254">
        <f>IFERROR(VLOOKUP(G25,'LED Products List'!$B$8:$G$57,4,FALSE),0)</f>
        <v>0</v>
      </c>
      <c r="K25" s="248"/>
      <c r="L25" s="323"/>
      <c r="M25" s="322">
        <f t="shared" si="7"/>
        <v>0</v>
      </c>
      <c r="N25" s="324">
        <f t="array" ref="N25">IFERROR(INDEX(Code!$J$10:$M$29,MATCH('Exterior Space'!C25,Code!$G$10:$G$29,0),MATCH('Exterior Space'!$C$8,Code!$J$9:$M$9,0)),0)</f>
        <v>0</v>
      </c>
      <c r="O25" s="255">
        <f t="shared" si="1"/>
        <v>0</v>
      </c>
      <c r="P25" s="255">
        <f t="shared" si="2"/>
        <v>0</v>
      </c>
      <c r="Q25" s="255">
        <f t="shared" si="3"/>
        <v>0</v>
      </c>
      <c r="R25" s="644"/>
      <c r="S25" s="645"/>
      <c r="T25" s="646"/>
      <c r="U25" s="25">
        <f t="shared" si="0"/>
        <v>0</v>
      </c>
      <c r="V25" s="493">
        <f t="shared" si="4"/>
        <v>0</v>
      </c>
      <c r="W25" s="494">
        <f>IF('Project Information'!$C$15="Space By Space",O25,0)</f>
        <v>0</v>
      </c>
      <c r="X25" s="329">
        <f t="shared" si="5"/>
        <v>0</v>
      </c>
      <c r="Y25" s="494">
        <f t="shared" si="6"/>
        <v>0</v>
      </c>
    </row>
    <row r="26" spans="1:25" ht="48" customHeight="1" thickBot="1">
      <c r="A26" s="253">
        <v>17</v>
      </c>
      <c r="B26" s="248"/>
      <c r="C26" s="256"/>
      <c r="D26" s="321"/>
      <c r="E26" s="320">
        <f>IFERROR(INDEX(Code!$H$11:$H$29,MATCH('Exterior Space'!C26,Code!$G$11:$G$29,0)),0)</f>
        <v>0</v>
      </c>
      <c r="F26" s="321">
        <f>IFERROR(VLOOKUP(C26,Code!$G$11:$M$29,3,FALSE),0)</f>
        <v>0</v>
      </c>
      <c r="G26" s="322"/>
      <c r="H26" s="254">
        <f>IFERROR(VLOOKUP(G26,'LED Products List'!$B$8:$G$57,2,FALSE),0)</f>
        <v>0</v>
      </c>
      <c r="I26" s="254">
        <f>IFERROR(VLOOKUP(G26,'LED Products List'!$B$8:$G$57,3,FALSE),0)</f>
        <v>0</v>
      </c>
      <c r="J26" s="254">
        <f>IFERROR(VLOOKUP(G26,'LED Products List'!$B$8:$G$57,4,FALSE),0)</f>
        <v>0</v>
      </c>
      <c r="K26" s="248"/>
      <c r="L26" s="323"/>
      <c r="M26" s="322">
        <f t="shared" si="7"/>
        <v>0</v>
      </c>
      <c r="N26" s="324">
        <f t="array" ref="N26">IFERROR(INDEX(Code!$J$10:$M$29,MATCH('Exterior Space'!C26,Code!$G$10:$G$29,0),MATCH('Exterior Space'!$C$8,Code!$J$9:$M$9,0)),0)</f>
        <v>0</v>
      </c>
      <c r="O26" s="255">
        <f t="shared" si="1"/>
        <v>0</v>
      </c>
      <c r="P26" s="255">
        <f t="shared" si="2"/>
        <v>0</v>
      </c>
      <c r="Q26" s="255">
        <f t="shared" si="3"/>
        <v>0</v>
      </c>
      <c r="R26" s="644"/>
      <c r="S26" s="645"/>
      <c r="T26" s="646"/>
      <c r="U26" s="25">
        <f t="shared" si="0"/>
        <v>0</v>
      </c>
      <c r="V26" s="493">
        <f t="shared" si="4"/>
        <v>0</v>
      </c>
      <c r="W26" s="494">
        <f>IF('Project Information'!$C$15="Space By Space",O26,0)</f>
        <v>0</v>
      </c>
      <c r="X26" s="329">
        <f t="shared" si="5"/>
        <v>0</v>
      </c>
      <c r="Y26" s="494">
        <f t="shared" si="6"/>
        <v>0</v>
      </c>
    </row>
    <row r="27" spans="1:25" ht="48" customHeight="1" thickBot="1">
      <c r="A27" s="253">
        <v>18</v>
      </c>
      <c r="B27" s="248"/>
      <c r="C27" s="256"/>
      <c r="D27" s="321"/>
      <c r="E27" s="320">
        <f>IFERROR(INDEX(Code!$H$11:$H$29,MATCH('Exterior Space'!C27,Code!$G$11:$G$29,0)),0)</f>
        <v>0</v>
      </c>
      <c r="F27" s="321">
        <f>IFERROR(VLOOKUP(C27,Code!$G$11:$M$29,3,FALSE),0)</f>
        <v>0</v>
      </c>
      <c r="G27" s="322"/>
      <c r="H27" s="254">
        <f>IFERROR(VLOOKUP(G27,'LED Products List'!$B$8:$G$57,2,FALSE),0)</f>
        <v>0</v>
      </c>
      <c r="I27" s="254">
        <f>IFERROR(VLOOKUP(G27,'LED Products List'!$B$8:$G$57,3,FALSE),0)</f>
        <v>0</v>
      </c>
      <c r="J27" s="254">
        <f>IFERROR(VLOOKUP(G27,'LED Products List'!$B$8:$G$57,4,FALSE),0)</f>
        <v>0</v>
      </c>
      <c r="K27" s="248"/>
      <c r="L27" s="323"/>
      <c r="M27" s="322">
        <f t="shared" si="7"/>
        <v>0</v>
      </c>
      <c r="N27" s="324">
        <f t="array" ref="N27">IFERROR(INDEX(Code!$J$10:$M$29,MATCH('Exterior Space'!C27,Code!$G$10:$G$29,0),MATCH('Exterior Space'!$C$8,Code!$J$9:$M$9,0)),0)</f>
        <v>0</v>
      </c>
      <c r="O27" s="255">
        <f t="shared" si="1"/>
        <v>0</v>
      </c>
      <c r="P27" s="255">
        <f t="shared" si="2"/>
        <v>0</v>
      </c>
      <c r="Q27" s="255">
        <f t="shared" si="3"/>
        <v>0</v>
      </c>
      <c r="R27" s="644"/>
      <c r="S27" s="645"/>
      <c r="T27" s="646"/>
      <c r="U27" s="25">
        <f t="shared" si="0"/>
        <v>0</v>
      </c>
      <c r="V27" s="493">
        <f t="shared" si="4"/>
        <v>0</v>
      </c>
      <c r="W27" s="494">
        <f>IF('Project Information'!$C$15="Space By Space",O27,0)</f>
        <v>0</v>
      </c>
      <c r="X27" s="329">
        <f t="shared" si="5"/>
        <v>0</v>
      </c>
      <c r="Y27" s="494">
        <f t="shared" si="6"/>
        <v>0</v>
      </c>
    </row>
    <row r="28" spans="1:25" ht="48" customHeight="1" thickBot="1">
      <c r="A28" s="253">
        <v>19</v>
      </c>
      <c r="B28" s="248"/>
      <c r="C28" s="256"/>
      <c r="D28" s="321"/>
      <c r="E28" s="320">
        <f>IFERROR(INDEX(Code!$H$11:$H$29,MATCH('Exterior Space'!C28,Code!$G$11:$G$29,0)),0)</f>
        <v>0</v>
      </c>
      <c r="F28" s="321">
        <f>IFERROR(VLOOKUP(C28,Code!$G$11:$M$29,3,FALSE),0)</f>
        <v>0</v>
      </c>
      <c r="G28" s="322"/>
      <c r="H28" s="254">
        <f>IFERROR(VLOOKUP(G28,'LED Products List'!$B$8:$G$57,2,FALSE),0)</f>
        <v>0</v>
      </c>
      <c r="I28" s="254">
        <f>IFERROR(VLOOKUP(G28,'LED Products List'!$B$8:$G$57,3,FALSE),0)</f>
        <v>0</v>
      </c>
      <c r="J28" s="254">
        <f>IFERROR(VLOOKUP(G28,'LED Products List'!$B$8:$G$57,4,FALSE),0)</f>
        <v>0</v>
      </c>
      <c r="K28" s="248"/>
      <c r="L28" s="323"/>
      <c r="M28" s="322">
        <f t="shared" si="7"/>
        <v>0</v>
      </c>
      <c r="N28" s="324">
        <f t="array" ref="N28">IFERROR(INDEX(Code!$J$10:$M$29,MATCH('Exterior Space'!C28,Code!$G$10:$G$29,0),MATCH('Exterior Space'!$C$8,Code!$J$9:$M$9,0)),0)</f>
        <v>0</v>
      </c>
      <c r="O28" s="255">
        <f t="shared" si="1"/>
        <v>0</v>
      </c>
      <c r="P28" s="255">
        <f t="shared" si="2"/>
        <v>0</v>
      </c>
      <c r="Q28" s="255">
        <f t="shared" si="3"/>
        <v>0</v>
      </c>
      <c r="R28" s="644"/>
      <c r="S28" s="645"/>
      <c r="T28" s="646"/>
      <c r="U28" s="25">
        <f t="shared" si="0"/>
        <v>0</v>
      </c>
      <c r="V28" s="493">
        <f t="shared" si="4"/>
        <v>0</v>
      </c>
      <c r="W28" s="494">
        <f>IF('Project Information'!$C$15="Space By Space",O28,0)</f>
        <v>0</v>
      </c>
      <c r="X28" s="329">
        <f t="shared" si="5"/>
        <v>0</v>
      </c>
      <c r="Y28" s="494">
        <f t="shared" si="6"/>
        <v>0</v>
      </c>
    </row>
    <row r="29" spans="1:25" ht="48" customHeight="1" thickBot="1">
      <c r="A29" s="253">
        <v>20</v>
      </c>
      <c r="B29" s="248"/>
      <c r="C29" s="256"/>
      <c r="D29" s="321"/>
      <c r="E29" s="320">
        <f>IFERROR(INDEX(Code!$H$11:$H$29,MATCH('Exterior Space'!C29,Code!$G$11:$G$29,0)),0)</f>
        <v>0</v>
      </c>
      <c r="F29" s="321">
        <f>IFERROR(VLOOKUP(C29,Code!$G$11:$M$29,3,FALSE),0)</f>
        <v>0</v>
      </c>
      <c r="G29" s="322"/>
      <c r="H29" s="254">
        <f>IFERROR(VLOOKUP(G29,'LED Products List'!$B$8:$G$57,2,FALSE),0)</f>
        <v>0</v>
      </c>
      <c r="I29" s="254">
        <f>IFERROR(VLOOKUP(G29,'LED Products List'!$B$8:$G$57,3,FALSE),0)</f>
        <v>0</v>
      </c>
      <c r="J29" s="254">
        <f>IFERROR(VLOOKUP(G29,'LED Products List'!$B$8:$G$57,4,FALSE),0)</f>
        <v>0</v>
      </c>
      <c r="K29" s="248"/>
      <c r="L29" s="323"/>
      <c r="M29" s="322">
        <f t="shared" si="7"/>
        <v>0</v>
      </c>
      <c r="N29" s="324">
        <f t="array" ref="N29">IFERROR(INDEX(Code!$J$10:$M$29,MATCH('Exterior Space'!C29,Code!$G$10:$G$29,0),MATCH('Exterior Space'!$C$8,Code!$J$9:$M$9,0)),0)</f>
        <v>0</v>
      </c>
      <c r="O29" s="255">
        <f t="shared" si="1"/>
        <v>0</v>
      </c>
      <c r="P29" s="255">
        <f t="shared" si="2"/>
        <v>0</v>
      </c>
      <c r="Q29" s="255">
        <f t="shared" si="3"/>
        <v>0</v>
      </c>
      <c r="R29" s="644"/>
      <c r="S29" s="645"/>
      <c r="T29" s="646"/>
      <c r="U29" s="25">
        <f t="shared" si="0"/>
        <v>0</v>
      </c>
      <c r="V29" s="493">
        <f t="shared" si="4"/>
        <v>0</v>
      </c>
      <c r="W29" s="494">
        <f>IF('Project Information'!$C$15="Space By Space",O29,0)</f>
        <v>0</v>
      </c>
      <c r="X29" s="329">
        <f t="shared" si="5"/>
        <v>0</v>
      </c>
      <c r="Y29" s="494">
        <f t="shared" si="6"/>
        <v>0</v>
      </c>
    </row>
    <row r="30" spans="1:25" ht="48" customHeight="1" thickBot="1">
      <c r="A30" s="253">
        <v>21</v>
      </c>
      <c r="B30" s="248"/>
      <c r="C30" s="256"/>
      <c r="D30" s="321"/>
      <c r="E30" s="320">
        <f>IFERROR(INDEX(Code!$H$11:$H$29,MATCH('Exterior Space'!C30,Code!$G$11:$G$29,0)),0)</f>
        <v>0</v>
      </c>
      <c r="F30" s="321">
        <f>IFERROR(VLOOKUP(C30,Code!$G$11:$M$29,3,FALSE),0)</f>
        <v>0</v>
      </c>
      <c r="G30" s="322"/>
      <c r="H30" s="254">
        <f>IFERROR(VLOOKUP(G30,'LED Products List'!$B$8:$G$57,2,FALSE),0)</f>
        <v>0</v>
      </c>
      <c r="I30" s="254">
        <f>IFERROR(VLOOKUP(G30,'LED Products List'!$B$8:$G$57,3,FALSE),0)</f>
        <v>0</v>
      </c>
      <c r="J30" s="254">
        <f>IFERROR(VLOOKUP(G30,'LED Products List'!$B$8:$G$57,4,FALSE),0)</f>
        <v>0</v>
      </c>
      <c r="K30" s="248"/>
      <c r="L30" s="323"/>
      <c r="M30" s="322">
        <f t="shared" si="7"/>
        <v>0</v>
      </c>
      <c r="N30" s="324">
        <f t="array" ref="N30">IFERROR(INDEX(Code!$J$10:$M$29,MATCH('Exterior Space'!C30,Code!$G$10:$G$29,0),MATCH('Exterior Space'!$C$8,Code!$J$9:$M$9,0)),0)</f>
        <v>0</v>
      </c>
      <c r="O30" s="255">
        <f t="shared" si="1"/>
        <v>0</v>
      </c>
      <c r="P30" s="255">
        <f t="shared" si="2"/>
        <v>0</v>
      </c>
      <c r="Q30" s="255">
        <f t="shared" si="3"/>
        <v>0</v>
      </c>
      <c r="R30" s="644"/>
      <c r="S30" s="645"/>
      <c r="T30" s="646"/>
      <c r="U30" s="25">
        <f t="shared" si="0"/>
        <v>0</v>
      </c>
      <c r="V30" s="493">
        <f t="shared" si="4"/>
        <v>0</v>
      </c>
      <c r="W30" s="494">
        <f>IF('Project Information'!$C$15="Space By Space",O30,0)</f>
        <v>0</v>
      </c>
      <c r="X30" s="329">
        <f t="shared" si="5"/>
        <v>0</v>
      </c>
      <c r="Y30" s="494">
        <f t="shared" si="6"/>
        <v>0</v>
      </c>
    </row>
    <row r="31" spans="1:25" ht="48" customHeight="1" thickBot="1">
      <c r="A31" s="253">
        <v>22</v>
      </c>
      <c r="B31" s="248"/>
      <c r="C31" s="256"/>
      <c r="D31" s="321"/>
      <c r="E31" s="320">
        <f>IFERROR(INDEX(Code!$H$11:$H$29,MATCH('Exterior Space'!C31,Code!$G$11:$G$29,0)),0)</f>
        <v>0</v>
      </c>
      <c r="F31" s="321">
        <f>IFERROR(VLOOKUP(C31,Code!$G$11:$M$29,3,FALSE),0)</f>
        <v>0</v>
      </c>
      <c r="G31" s="322"/>
      <c r="H31" s="254">
        <f>IFERROR(VLOOKUP(G31,'LED Products List'!$B$8:$G$57,2,FALSE),0)</f>
        <v>0</v>
      </c>
      <c r="I31" s="254">
        <f>IFERROR(VLOOKUP(G31,'LED Products List'!$B$8:$G$57,3,FALSE),0)</f>
        <v>0</v>
      </c>
      <c r="J31" s="254">
        <f>IFERROR(VLOOKUP(G31,'LED Products List'!$B$8:$G$57,4,FALSE),0)</f>
        <v>0</v>
      </c>
      <c r="K31" s="248"/>
      <c r="L31" s="323"/>
      <c r="M31" s="322">
        <f t="shared" si="7"/>
        <v>0</v>
      </c>
      <c r="N31" s="324">
        <f t="array" ref="N31">IFERROR(INDEX(Code!$J$10:$M$29,MATCH('Exterior Space'!C31,Code!$G$10:$G$29,0),MATCH('Exterior Space'!$C$8,Code!$J$9:$M$9,0)),0)</f>
        <v>0</v>
      </c>
      <c r="O31" s="255">
        <f t="shared" si="1"/>
        <v>0</v>
      </c>
      <c r="P31" s="255">
        <f t="shared" si="2"/>
        <v>0</v>
      </c>
      <c r="Q31" s="255">
        <f t="shared" si="3"/>
        <v>0</v>
      </c>
      <c r="R31" s="644"/>
      <c r="S31" s="645"/>
      <c r="T31" s="646"/>
      <c r="U31" s="25">
        <f t="shared" si="0"/>
        <v>0</v>
      </c>
      <c r="V31" s="493">
        <f t="shared" si="4"/>
        <v>0</v>
      </c>
      <c r="W31" s="494">
        <f>IF('Project Information'!$C$15="Space By Space",O31,0)</f>
        <v>0</v>
      </c>
      <c r="X31" s="329">
        <f t="shared" si="5"/>
        <v>0</v>
      </c>
      <c r="Y31" s="494">
        <f t="shared" si="6"/>
        <v>0</v>
      </c>
    </row>
    <row r="32" spans="1:25" ht="48" customHeight="1" thickBot="1">
      <c r="A32" s="253">
        <v>23</v>
      </c>
      <c r="B32" s="248"/>
      <c r="C32" s="256"/>
      <c r="D32" s="321"/>
      <c r="E32" s="320">
        <f>IFERROR(INDEX(Code!$H$11:$H$29,MATCH('Exterior Space'!C32,Code!$G$11:$G$29,0)),0)</f>
        <v>0</v>
      </c>
      <c r="F32" s="321">
        <f>IFERROR(VLOOKUP(C32,Code!$G$11:$M$29,3,FALSE),0)</f>
        <v>0</v>
      </c>
      <c r="G32" s="322"/>
      <c r="H32" s="254">
        <f>IFERROR(VLOOKUP(G32,'LED Products List'!$B$8:$G$57,2,FALSE),0)</f>
        <v>0</v>
      </c>
      <c r="I32" s="254">
        <f>IFERROR(VLOOKUP(G32,'LED Products List'!$B$8:$G$57,3,FALSE),0)</f>
        <v>0</v>
      </c>
      <c r="J32" s="254">
        <f>IFERROR(VLOOKUP(G32,'LED Products List'!$B$8:$G$57,4,FALSE),0)</f>
        <v>0</v>
      </c>
      <c r="K32" s="248"/>
      <c r="L32" s="323"/>
      <c r="M32" s="322">
        <f t="shared" si="7"/>
        <v>0</v>
      </c>
      <c r="N32" s="324">
        <f t="array" ref="N32">IFERROR(INDEX(Code!$J$10:$M$29,MATCH('Exterior Space'!C32,Code!$G$10:$G$29,0),MATCH('Exterior Space'!$C$8,Code!$J$9:$M$9,0)),0)</f>
        <v>0</v>
      </c>
      <c r="O32" s="255">
        <f t="shared" si="1"/>
        <v>0</v>
      </c>
      <c r="P32" s="255">
        <f t="shared" si="2"/>
        <v>0</v>
      </c>
      <c r="Q32" s="255">
        <f t="shared" si="3"/>
        <v>0</v>
      </c>
      <c r="R32" s="644"/>
      <c r="S32" s="645"/>
      <c r="T32" s="646"/>
      <c r="U32" s="25">
        <f t="shared" si="0"/>
        <v>0</v>
      </c>
      <c r="V32" s="493">
        <f t="shared" si="4"/>
        <v>0</v>
      </c>
      <c r="W32" s="494">
        <f>IF('Project Information'!$C$15="Space By Space",O32,0)</f>
        <v>0</v>
      </c>
      <c r="X32" s="329">
        <f t="shared" si="5"/>
        <v>0</v>
      </c>
      <c r="Y32" s="494">
        <f t="shared" si="6"/>
        <v>0</v>
      </c>
    </row>
    <row r="33" spans="1:25" ht="48" customHeight="1" thickBot="1">
      <c r="A33" s="253">
        <v>24</v>
      </c>
      <c r="B33" s="248"/>
      <c r="C33" s="256"/>
      <c r="D33" s="321"/>
      <c r="E33" s="320">
        <f>IFERROR(INDEX(Code!$H$11:$H$29,MATCH('Exterior Space'!C33,Code!$G$11:$G$29,0)),0)</f>
        <v>0</v>
      </c>
      <c r="F33" s="321">
        <f>IFERROR(VLOOKUP(C33,Code!$G$11:$M$29,3,FALSE),0)</f>
        <v>0</v>
      </c>
      <c r="G33" s="322"/>
      <c r="H33" s="254">
        <f>IFERROR(VLOOKUP(G33,'LED Products List'!$B$8:$G$57,2,FALSE),0)</f>
        <v>0</v>
      </c>
      <c r="I33" s="254">
        <f>IFERROR(VLOOKUP(G33,'LED Products List'!$B$8:$G$57,3,FALSE),0)</f>
        <v>0</v>
      </c>
      <c r="J33" s="254">
        <f>IFERROR(VLOOKUP(G33,'LED Products List'!$B$8:$G$57,4,FALSE),0)</f>
        <v>0</v>
      </c>
      <c r="K33" s="248"/>
      <c r="L33" s="323"/>
      <c r="M33" s="322">
        <f t="shared" si="7"/>
        <v>0</v>
      </c>
      <c r="N33" s="324">
        <f t="array" ref="N33">IFERROR(INDEX(Code!$J$10:$M$29,MATCH('Exterior Space'!C33,Code!$G$10:$G$29,0),MATCH('Exterior Space'!$C$8,Code!$J$9:$M$9,0)),0)</f>
        <v>0</v>
      </c>
      <c r="O33" s="255">
        <f t="shared" si="1"/>
        <v>0</v>
      </c>
      <c r="P33" s="255">
        <f t="shared" si="2"/>
        <v>0</v>
      </c>
      <c r="Q33" s="255">
        <f t="shared" si="3"/>
        <v>0</v>
      </c>
      <c r="R33" s="644"/>
      <c r="S33" s="645"/>
      <c r="T33" s="646"/>
      <c r="U33" s="25">
        <f t="shared" si="0"/>
        <v>0</v>
      </c>
      <c r="V33" s="493">
        <f t="shared" si="4"/>
        <v>0</v>
      </c>
      <c r="W33" s="494">
        <f>IF('Project Information'!$C$15="Space By Space",O33,0)</f>
        <v>0</v>
      </c>
      <c r="X33" s="329">
        <f t="shared" si="5"/>
        <v>0</v>
      </c>
      <c r="Y33" s="494">
        <f t="shared" si="6"/>
        <v>0</v>
      </c>
    </row>
    <row r="34" spans="1:25" ht="48" customHeight="1" thickBot="1">
      <c r="A34" s="253">
        <v>25</v>
      </c>
      <c r="B34" s="248"/>
      <c r="C34" s="256"/>
      <c r="D34" s="321"/>
      <c r="E34" s="320">
        <f>IFERROR(INDEX(Code!$H$11:$H$29,MATCH('Exterior Space'!C34,Code!$G$11:$G$29,0)),0)</f>
        <v>0</v>
      </c>
      <c r="F34" s="321">
        <f>IFERROR(VLOOKUP(C34,Code!$G$11:$M$29,3,FALSE),0)</f>
        <v>0</v>
      </c>
      <c r="G34" s="322"/>
      <c r="H34" s="254">
        <f>IFERROR(VLOOKUP(G34,'LED Products List'!$B$8:$G$57,2,FALSE),0)</f>
        <v>0</v>
      </c>
      <c r="I34" s="254">
        <f>IFERROR(VLOOKUP(G34,'LED Products List'!$B$8:$G$57,3,FALSE),0)</f>
        <v>0</v>
      </c>
      <c r="J34" s="254">
        <f>IFERROR(VLOOKUP(G34,'LED Products List'!$B$8:$G$57,4,FALSE),0)</f>
        <v>0</v>
      </c>
      <c r="K34" s="248"/>
      <c r="L34" s="323"/>
      <c r="M34" s="322">
        <f t="shared" si="7"/>
        <v>0</v>
      </c>
      <c r="N34" s="324">
        <f t="array" ref="N34">IFERROR(INDEX(Code!$J$10:$M$29,MATCH('Exterior Space'!C34,Code!$G$10:$G$29,0),MATCH('Exterior Space'!$C$8,Code!$J$9:$M$9,0)),0)</f>
        <v>0</v>
      </c>
      <c r="O34" s="255">
        <f t="shared" si="1"/>
        <v>0</v>
      </c>
      <c r="P34" s="255">
        <f t="shared" si="2"/>
        <v>0</v>
      </c>
      <c r="Q34" s="255">
        <f t="shared" si="3"/>
        <v>0</v>
      </c>
      <c r="R34" s="644"/>
      <c r="S34" s="645"/>
      <c r="T34" s="646"/>
      <c r="U34" s="25">
        <f t="shared" si="0"/>
        <v>0</v>
      </c>
      <c r="V34" s="493">
        <f t="shared" si="4"/>
        <v>0</v>
      </c>
      <c r="W34" s="494">
        <f>IF('Project Information'!$C$15="Space By Space",O34,0)</f>
        <v>0</v>
      </c>
      <c r="X34" s="329">
        <f t="shared" si="5"/>
        <v>0</v>
      </c>
      <c r="Y34" s="494">
        <f t="shared" si="6"/>
        <v>0</v>
      </c>
    </row>
    <row r="35" spans="1:25" ht="48" customHeight="1" thickBot="1">
      <c r="A35" s="253">
        <v>26</v>
      </c>
      <c r="B35" s="248"/>
      <c r="C35" s="256"/>
      <c r="D35" s="321"/>
      <c r="E35" s="320">
        <f>IFERROR(INDEX(Code!$H$11:$H$29,MATCH('Exterior Space'!C35,Code!$G$11:$G$29,0)),0)</f>
        <v>0</v>
      </c>
      <c r="F35" s="321">
        <f>IFERROR(VLOOKUP(C35,Code!$G$11:$M$29,3,FALSE),0)</f>
        <v>0</v>
      </c>
      <c r="G35" s="322"/>
      <c r="H35" s="254">
        <f>IFERROR(VLOOKUP(G35,'LED Products List'!$B$8:$G$57,2,FALSE),0)</f>
        <v>0</v>
      </c>
      <c r="I35" s="254">
        <f>IFERROR(VLOOKUP(G35,'LED Products List'!$B$8:$G$57,3,FALSE),0)</f>
        <v>0</v>
      </c>
      <c r="J35" s="254">
        <f>IFERROR(VLOOKUP(G35,'LED Products List'!$B$8:$G$57,4,FALSE),0)</f>
        <v>0</v>
      </c>
      <c r="K35" s="248"/>
      <c r="L35" s="323"/>
      <c r="M35" s="322">
        <f t="shared" si="7"/>
        <v>0</v>
      </c>
      <c r="N35" s="324">
        <f t="array" ref="N35">IFERROR(INDEX(Code!$J$10:$M$29,MATCH('Exterior Space'!C35,Code!$G$10:$G$29,0),MATCH('Exterior Space'!$C$8,Code!$J$9:$M$9,0)),0)</f>
        <v>0</v>
      </c>
      <c r="O35" s="255">
        <f t="shared" si="1"/>
        <v>0</v>
      </c>
      <c r="P35" s="255">
        <f t="shared" si="2"/>
        <v>0</v>
      </c>
      <c r="Q35" s="255">
        <f t="shared" si="3"/>
        <v>0</v>
      </c>
      <c r="R35" s="644"/>
      <c r="S35" s="645"/>
      <c r="T35" s="646"/>
      <c r="U35" s="25">
        <f t="shared" si="0"/>
        <v>0</v>
      </c>
      <c r="V35" s="493">
        <f t="shared" si="4"/>
        <v>0</v>
      </c>
      <c r="W35" s="494">
        <f>IF('Project Information'!$C$15="Space By Space",O35,0)</f>
        <v>0</v>
      </c>
      <c r="X35" s="329">
        <f t="shared" si="5"/>
        <v>0</v>
      </c>
      <c r="Y35" s="494">
        <f t="shared" si="6"/>
        <v>0</v>
      </c>
    </row>
    <row r="36" spans="1:25" ht="48" customHeight="1" thickBot="1">
      <c r="A36" s="253">
        <v>27</v>
      </c>
      <c r="B36" s="248"/>
      <c r="C36" s="256"/>
      <c r="D36" s="321"/>
      <c r="E36" s="320">
        <f>IFERROR(INDEX(Code!$H$11:$H$29,MATCH('Exterior Space'!C36,Code!$G$11:$G$29,0)),0)</f>
        <v>0</v>
      </c>
      <c r="F36" s="321">
        <f>IFERROR(VLOOKUP(C36,Code!$G$11:$M$29,3,FALSE),0)</f>
        <v>0</v>
      </c>
      <c r="G36" s="322"/>
      <c r="H36" s="254">
        <f>IFERROR(VLOOKUP(G36,'LED Products List'!$B$8:$G$57,2,FALSE),0)</f>
        <v>0</v>
      </c>
      <c r="I36" s="254">
        <f>IFERROR(VLOOKUP(G36,'LED Products List'!$B$8:$G$57,3,FALSE),0)</f>
        <v>0</v>
      </c>
      <c r="J36" s="254">
        <f>IFERROR(VLOOKUP(G36,'LED Products List'!$B$8:$G$57,4,FALSE),0)</f>
        <v>0</v>
      </c>
      <c r="K36" s="248"/>
      <c r="L36" s="323"/>
      <c r="M36" s="322">
        <f t="shared" si="7"/>
        <v>0</v>
      </c>
      <c r="N36" s="324">
        <f t="array" ref="N36">IFERROR(INDEX(Code!$J$10:$M$29,MATCH('Exterior Space'!C36,Code!$G$10:$G$29,0),MATCH('Exterior Space'!$C$8,Code!$J$9:$M$9,0)),0)</f>
        <v>0</v>
      </c>
      <c r="O36" s="255">
        <f t="shared" si="1"/>
        <v>0</v>
      </c>
      <c r="P36" s="255">
        <f t="shared" si="2"/>
        <v>0</v>
      </c>
      <c r="Q36" s="255">
        <f t="shared" si="3"/>
        <v>0</v>
      </c>
      <c r="R36" s="644"/>
      <c r="S36" s="645"/>
      <c r="T36" s="646"/>
      <c r="U36" s="25">
        <f t="shared" si="0"/>
        <v>0</v>
      </c>
      <c r="V36" s="493">
        <f t="shared" si="4"/>
        <v>0</v>
      </c>
      <c r="W36" s="494">
        <f>IF('Project Information'!$C$15="Space By Space",O36,0)</f>
        <v>0</v>
      </c>
      <c r="X36" s="329">
        <f t="shared" si="5"/>
        <v>0</v>
      </c>
      <c r="Y36" s="494">
        <f t="shared" si="6"/>
        <v>0</v>
      </c>
    </row>
    <row r="37" spans="1:25" ht="48" customHeight="1" thickBot="1">
      <c r="A37" s="253">
        <v>28</v>
      </c>
      <c r="B37" s="248"/>
      <c r="C37" s="256"/>
      <c r="D37" s="321"/>
      <c r="E37" s="320">
        <f>IFERROR(INDEX(Code!$H$11:$H$29,MATCH('Exterior Space'!C37,Code!$G$11:$G$29,0)),0)</f>
        <v>0</v>
      </c>
      <c r="F37" s="321">
        <f>IFERROR(VLOOKUP(C37,Code!$G$11:$M$29,3,FALSE),0)</f>
        <v>0</v>
      </c>
      <c r="G37" s="322"/>
      <c r="H37" s="254">
        <f>IFERROR(VLOOKUP(G37,'LED Products List'!$B$8:$G$57,2,FALSE),0)</f>
        <v>0</v>
      </c>
      <c r="I37" s="254">
        <f>IFERROR(VLOOKUP(G37,'LED Products List'!$B$8:$G$57,3,FALSE),0)</f>
        <v>0</v>
      </c>
      <c r="J37" s="254">
        <f>IFERROR(VLOOKUP(G37,'LED Products List'!$B$8:$G$57,4,FALSE),0)</f>
        <v>0</v>
      </c>
      <c r="K37" s="248"/>
      <c r="L37" s="323"/>
      <c r="M37" s="322">
        <f t="shared" si="7"/>
        <v>0</v>
      </c>
      <c r="N37" s="324">
        <f t="array" ref="N37">IFERROR(INDEX(Code!$J$10:$M$29,MATCH('Exterior Space'!C37,Code!$G$10:$G$29,0),MATCH('Exterior Space'!$C$8,Code!$J$9:$M$9,0)),0)</f>
        <v>0</v>
      </c>
      <c r="O37" s="255">
        <f t="shared" si="1"/>
        <v>0</v>
      </c>
      <c r="P37" s="255">
        <f t="shared" si="2"/>
        <v>0</v>
      </c>
      <c r="Q37" s="255">
        <f t="shared" si="3"/>
        <v>0</v>
      </c>
      <c r="R37" s="644"/>
      <c r="S37" s="645"/>
      <c r="T37" s="646"/>
      <c r="U37" s="25">
        <f t="shared" si="0"/>
        <v>0</v>
      </c>
      <c r="V37" s="493">
        <f t="shared" si="4"/>
        <v>0</v>
      </c>
      <c r="W37" s="494">
        <f>IF('Project Information'!$C$15="Space By Space",O37,0)</f>
        <v>0</v>
      </c>
      <c r="X37" s="329">
        <f t="shared" si="5"/>
        <v>0</v>
      </c>
      <c r="Y37" s="494">
        <f t="shared" si="6"/>
        <v>0</v>
      </c>
    </row>
    <row r="38" spans="1:25" ht="48" customHeight="1" thickBot="1">
      <c r="A38" s="253">
        <v>29</v>
      </c>
      <c r="B38" s="248"/>
      <c r="C38" s="256"/>
      <c r="D38" s="321"/>
      <c r="E38" s="320">
        <f>IFERROR(INDEX(Code!$H$11:$H$29,MATCH('Exterior Space'!C38,Code!$G$11:$G$29,0)),0)</f>
        <v>0</v>
      </c>
      <c r="F38" s="321">
        <f>IFERROR(VLOOKUP(C38,Code!$G$11:$M$29,3,FALSE),0)</f>
        <v>0</v>
      </c>
      <c r="G38" s="322"/>
      <c r="H38" s="254">
        <f>IFERROR(VLOOKUP(G38,'LED Products List'!$B$8:$G$57,2,FALSE),0)</f>
        <v>0</v>
      </c>
      <c r="I38" s="254">
        <f>IFERROR(VLOOKUP(G38,'LED Products List'!$B$8:$G$57,3,FALSE),0)</f>
        <v>0</v>
      </c>
      <c r="J38" s="254">
        <f>IFERROR(VLOOKUP(G38,'LED Products List'!$B$8:$G$57,4,FALSE),0)</f>
        <v>0</v>
      </c>
      <c r="K38" s="248"/>
      <c r="L38" s="323"/>
      <c r="M38" s="322">
        <f t="shared" si="7"/>
        <v>0</v>
      </c>
      <c r="N38" s="324">
        <f t="array" ref="N38">IFERROR(INDEX(Code!$J$10:$M$29,MATCH('Exterior Space'!C38,Code!$G$10:$G$29,0),MATCH('Exterior Space'!$C$8,Code!$J$9:$M$9,0)),0)</f>
        <v>0</v>
      </c>
      <c r="O38" s="255">
        <f t="shared" si="1"/>
        <v>0</v>
      </c>
      <c r="P38" s="255">
        <f t="shared" si="2"/>
        <v>0</v>
      </c>
      <c r="Q38" s="255">
        <f t="shared" si="3"/>
        <v>0</v>
      </c>
      <c r="R38" s="644"/>
      <c r="S38" s="645"/>
      <c r="T38" s="646"/>
      <c r="U38" s="25">
        <f t="shared" si="0"/>
        <v>0</v>
      </c>
      <c r="V38" s="493">
        <f t="shared" si="4"/>
        <v>0</v>
      </c>
      <c r="W38" s="494">
        <f>IF('Project Information'!$C$15="Space By Space",O38,0)</f>
        <v>0</v>
      </c>
      <c r="X38" s="329">
        <f t="shared" si="5"/>
        <v>0</v>
      </c>
      <c r="Y38" s="494">
        <f t="shared" si="6"/>
        <v>0</v>
      </c>
    </row>
    <row r="39" spans="1:25" ht="48" customHeight="1" thickBot="1">
      <c r="A39" s="253">
        <v>30</v>
      </c>
      <c r="B39" s="248"/>
      <c r="C39" s="256"/>
      <c r="D39" s="321"/>
      <c r="E39" s="320">
        <f>IFERROR(INDEX(Code!$H$11:$H$29,MATCH('Exterior Space'!C39,Code!$G$11:$G$29,0)),0)</f>
        <v>0</v>
      </c>
      <c r="F39" s="321">
        <f>IFERROR(VLOOKUP(C39,Code!$G$11:$M$29,3,FALSE),0)</f>
        <v>0</v>
      </c>
      <c r="G39" s="322"/>
      <c r="H39" s="254">
        <f>IFERROR(VLOOKUP(G39,'LED Products List'!$B$8:$G$57,2,FALSE),0)</f>
        <v>0</v>
      </c>
      <c r="I39" s="254">
        <f>IFERROR(VLOOKUP(G39,'LED Products List'!$B$8:$G$57,3,FALSE),0)</f>
        <v>0</v>
      </c>
      <c r="J39" s="254">
        <f>IFERROR(VLOOKUP(G39,'LED Products List'!$B$8:$G$57,4,FALSE),0)</f>
        <v>0</v>
      </c>
      <c r="K39" s="248"/>
      <c r="L39" s="323"/>
      <c r="M39" s="322">
        <f t="shared" si="7"/>
        <v>0</v>
      </c>
      <c r="N39" s="324">
        <f t="array" ref="N39">IFERROR(INDEX(Code!$J$10:$M$29,MATCH('Exterior Space'!C39,Code!$G$10:$G$29,0),MATCH('Exterior Space'!$C$8,Code!$J$9:$M$9,0)),0)</f>
        <v>0</v>
      </c>
      <c r="O39" s="255">
        <f t="shared" si="1"/>
        <v>0</v>
      </c>
      <c r="P39" s="255">
        <f t="shared" si="2"/>
        <v>0</v>
      </c>
      <c r="Q39" s="255">
        <f t="shared" si="3"/>
        <v>0</v>
      </c>
      <c r="R39" s="644"/>
      <c r="S39" s="645"/>
      <c r="T39" s="646"/>
      <c r="U39" s="25">
        <f t="shared" si="0"/>
        <v>0</v>
      </c>
      <c r="V39" s="493">
        <f t="shared" si="4"/>
        <v>0</v>
      </c>
      <c r="W39" s="494">
        <f>IF('Project Information'!$C$15="Space By Space",O39,0)</f>
        <v>0</v>
      </c>
      <c r="X39" s="329">
        <f t="shared" si="5"/>
        <v>0</v>
      </c>
      <c r="Y39" s="494">
        <f t="shared" si="6"/>
        <v>0</v>
      </c>
    </row>
    <row r="40" spans="1:25" ht="48" customHeight="1" thickBot="1">
      <c r="A40" s="253">
        <v>31</v>
      </c>
      <c r="B40" s="248"/>
      <c r="C40" s="256"/>
      <c r="D40" s="321"/>
      <c r="E40" s="320">
        <f>IFERROR(INDEX(Code!$H$11:$H$29,MATCH('Exterior Space'!C40,Code!$G$11:$G$29,0)),0)</f>
        <v>0</v>
      </c>
      <c r="F40" s="321">
        <f>IFERROR(VLOOKUP(C40,Code!$G$11:$M$29,3,FALSE),0)</f>
        <v>0</v>
      </c>
      <c r="G40" s="322"/>
      <c r="H40" s="254">
        <f>IFERROR(VLOOKUP(G40,'LED Products List'!$B$8:$G$57,2,FALSE),0)</f>
        <v>0</v>
      </c>
      <c r="I40" s="254">
        <f>IFERROR(VLOOKUP(G40,'LED Products List'!$B$8:$G$57,3,FALSE),0)</f>
        <v>0</v>
      </c>
      <c r="J40" s="254">
        <f>IFERROR(VLOOKUP(G40,'LED Products List'!$B$8:$G$57,4,FALSE),0)</f>
        <v>0</v>
      </c>
      <c r="K40" s="248"/>
      <c r="L40" s="323"/>
      <c r="M40" s="322">
        <f t="shared" si="7"/>
        <v>0</v>
      </c>
      <c r="N40" s="324">
        <f t="array" ref="N40">IFERROR(INDEX(Code!$J$10:$M$29,MATCH('Exterior Space'!C40,Code!$G$10:$G$29,0),MATCH('Exterior Space'!$C$8,Code!$J$9:$M$9,0)),0)</f>
        <v>0</v>
      </c>
      <c r="O40" s="255">
        <f t="shared" si="1"/>
        <v>0</v>
      </c>
      <c r="P40" s="255">
        <f t="shared" si="2"/>
        <v>0</v>
      </c>
      <c r="Q40" s="255">
        <f t="shared" si="3"/>
        <v>0</v>
      </c>
      <c r="R40" s="644"/>
      <c r="S40" s="645"/>
      <c r="T40" s="646"/>
      <c r="U40" s="25">
        <f t="shared" si="0"/>
        <v>0</v>
      </c>
      <c r="V40" s="493">
        <f t="shared" si="4"/>
        <v>0</v>
      </c>
      <c r="W40" s="494">
        <f>IF('Project Information'!$C$15="Space By Space",O40,0)</f>
        <v>0</v>
      </c>
      <c r="X40" s="329">
        <f t="shared" si="5"/>
        <v>0</v>
      </c>
      <c r="Y40" s="494">
        <f t="shared" si="6"/>
        <v>0</v>
      </c>
    </row>
    <row r="41" spans="1:25" ht="48" customHeight="1" thickBot="1">
      <c r="A41" s="253">
        <v>32</v>
      </c>
      <c r="B41" s="248"/>
      <c r="C41" s="256"/>
      <c r="D41" s="321"/>
      <c r="E41" s="320">
        <f>IFERROR(INDEX(Code!$H$11:$H$29,MATCH('Exterior Space'!C41,Code!$G$11:$G$29,0)),0)</f>
        <v>0</v>
      </c>
      <c r="F41" s="321">
        <f>IFERROR(VLOOKUP(C41,Code!$G$11:$M$29,3,FALSE),0)</f>
        <v>0</v>
      </c>
      <c r="G41" s="322"/>
      <c r="H41" s="254">
        <f>IFERROR(VLOOKUP(G41,'LED Products List'!$B$8:$G$57,2,FALSE),0)</f>
        <v>0</v>
      </c>
      <c r="I41" s="254">
        <f>IFERROR(VLOOKUP(G41,'LED Products List'!$B$8:$G$57,3,FALSE),0)</f>
        <v>0</v>
      </c>
      <c r="J41" s="254">
        <f>IFERROR(VLOOKUP(G41,'LED Products List'!$B$8:$G$57,4,FALSE),0)</f>
        <v>0</v>
      </c>
      <c r="K41" s="248"/>
      <c r="L41" s="323"/>
      <c r="M41" s="322">
        <f t="shared" si="7"/>
        <v>0</v>
      </c>
      <c r="N41" s="324">
        <f t="array" ref="N41">IFERROR(INDEX(Code!$J$10:$M$29,MATCH('Exterior Space'!C41,Code!$G$10:$G$29,0),MATCH('Exterior Space'!$C$8,Code!$J$9:$M$9,0)),0)</f>
        <v>0</v>
      </c>
      <c r="O41" s="255">
        <f t="shared" si="1"/>
        <v>0</v>
      </c>
      <c r="P41" s="255">
        <f t="shared" si="2"/>
        <v>0</v>
      </c>
      <c r="Q41" s="255">
        <f t="shared" si="3"/>
        <v>0</v>
      </c>
      <c r="R41" s="644"/>
      <c r="S41" s="645"/>
      <c r="T41" s="646"/>
      <c r="U41" s="25">
        <f t="shared" si="0"/>
        <v>0</v>
      </c>
      <c r="V41" s="493">
        <f t="shared" si="4"/>
        <v>0</v>
      </c>
      <c r="W41" s="494">
        <f>IF('Project Information'!$C$15="Space By Space",O41,0)</f>
        <v>0</v>
      </c>
      <c r="X41" s="329">
        <f t="shared" si="5"/>
        <v>0</v>
      </c>
      <c r="Y41" s="494">
        <f t="shared" si="6"/>
        <v>0</v>
      </c>
    </row>
    <row r="42" spans="1:25" ht="48" customHeight="1" thickBot="1">
      <c r="A42" s="253">
        <v>33</v>
      </c>
      <c r="B42" s="248"/>
      <c r="C42" s="256"/>
      <c r="D42" s="321"/>
      <c r="E42" s="320">
        <f>IFERROR(INDEX(Code!$H$11:$H$29,MATCH('Exterior Space'!C42,Code!$G$11:$G$29,0)),0)</f>
        <v>0</v>
      </c>
      <c r="F42" s="321">
        <f>IFERROR(VLOOKUP(C42,Code!$G$11:$M$29,3,FALSE),0)</f>
        <v>0</v>
      </c>
      <c r="G42" s="322"/>
      <c r="H42" s="254">
        <f>IFERROR(VLOOKUP(G42,'LED Products List'!$B$8:$G$57,2,FALSE),0)</f>
        <v>0</v>
      </c>
      <c r="I42" s="254">
        <f>IFERROR(VLOOKUP(G42,'LED Products List'!$B$8:$G$57,3,FALSE),0)</f>
        <v>0</v>
      </c>
      <c r="J42" s="254">
        <f>IFERROR(VLOOKUP(G42,'LED Products List'!$B$8:$G$57,4,FALSE),0)</f>
        <v>0</v>
      </c>
      <c r="K42" s="248"/>
      <c r="L42" s="323"/>
      <c r="M42" s="322">
        <f t="shared" si="7"/>
        <v>0</v>
      </c>
      <c r="N42" s="324">
        <f t="array" ref="N42">IFERROR(INDEX(Code!$J$10:$M$29,MATCH('Exterior Space'!C42,Code!$G$10:$G$29,0),MATCH('Exterior Space'!$C$8,Code!$J$9:$M$9,0)),0)</f>
        <v>0</v>
      </c>
      <c r="O42" s="255">
        <f t="shared" si="1"/>
        <v>0</v>
      </c>
      <c r="P42" s="255">
        <f t="shared" si="2"/>
        <v>0</v>
      </c>
      <c r="Q42" s="255">
        <f t="shared" si="3"/>
        <v>0</v>
      </c>
      <c r="R42" s="644"/>
      <c r="S42" s="645"/>
      <c r="T42" s="646"/>
      <c r="U42" s="25">
        <f t="shared" si="0"/>
        <v>0</v>
      </c>
      <c r="V42" s="493">
        <f t="shared" si="4"/>
        <v>0</v>
      </c>
      <c r="W42" s="494">
        <f>IF('Project Information'!$C$15="Space By Space",O42,0)</f>
        <v>0</v>
      </c>
      <c r="X42" s="329">
        <f t="shared" si="5"/>
        <v>0</v>
      </c>
      <c r="Y42" s="494">
        <f t="shared" si="6"/>
        <v>0</v>
      </c>
    </row>
    <row r="43" spans="1:25" ht="48" customHeight="1" thickBot="1">
      <c r="A43" s="253">
        <v>34</v>
      </c>
      <c r="B43" s="248"/>
      <c r="C43" s="256"/>
      <c r="D43" s="321"/>
      <c r="E43" s="320">
        <f>IFERROR(INDEX(Code!$H$11:$H$29,MATCH('Exterior Space'!C43,Code!$G$11:$G$29,0)),0)</f>
        <v>0</v>
      </c>
      <c r="F43" s="321">
        <f>IFERROR(VLOOKUP(C43,Code!$G$11:$M$29,3,FALSE),0)</f>
        <v>0</v>
      </c>
      <c r="G43" s="322"/>
      <c r="H43" s="254">
        <f>IFERROR(VLOOKUP(G43,'LED Products List'!$B$8:$G$57,2,FALSE),0)</f>
        <v>0</v>
      </c>
      <c r="I43" s="254">
        <f>IFERROR(VLOOKUP(G43,'LED Products List'!$B$8:$G$57,3,FALSE),0)</f>
        <v>0</v>
      </c>
      <c r="J43" s="254">
        <f>IFERROR(VLOOKUP(G43,'LED Products List'!$B$8:$G$57,4,FALSE),0)</f>
        <v>0</v>
      </c>
      <c r="K43" s="248"/>
      <c r="L43" s="323"/>
      <c r="M43" s="322">
        <f t="shared" si="7"/>
        <v>0</v>
      </c>
      <c r="N43" s="324">
        <f t="array" ref="N43">IFERROR(INDEX(Code!$J$10:$M$29,MATCH('Exterior Space'!C43,Code!$G$10:$G$29,0),MATCH('Exterior Space'!$C$8,Code!$J$9:$M$9,0)),0)</f>
        <v>0</v>
      </c>
      <c r="O43" s="255">
        <f t="shared" si="1"/>
        <v>0</v>
      </c>
      <c r="P43" s="255">
        <f t="shared" si="2"/>
        <v>0</v>
      </c>
      <c r="Q43" s="255">
        <f t="shared" si="3"/>
        <v>0</v>
      </c>
      <c r="R43" s="644"/>
      <c r="S43" s="645"/>
      <c r="T43" s="646"/>
      <c r="U43" s="25">
        <f t="shared" si="0"/>
        <v>0</v>
      </c>
      <c r="V43" s="493">
        <f t="shared" si="4"/>
        <v>0</v>
      </c>
      <c r="W43" s="494">
        <f>IF('Project Information'!$C$15="Space By Space",O43,0)</f>
        <v>0</v>
      </c>
      <c r="X43" s="329">
        <f t="shared" si="5"/>
        <v>0</v>
      </c>
      <c r="Y43" s="494">
        <f t="shared" si="6"/>
        <v>0</v>
      </c>
    </row>
    <row r="44" spans="1:25" ht="48" customHeight="1" thickBot="1">
      <c r="A44" s="253">
        <v>35</v>
      </c>
      <c r="B44" s="248"/>
      <c r="C44" s="256"/>
      <c r="D44" s="321"/>
      <c r="E44" s="320">
        <f>IFERROR(INDEX(Code!$H$11:$H$29,MATCH('Exterior Space'!C44,Code!$G$11:$G$29,0)),0)</f>
        <v>0</v>
      </c>
      <c r="F44" s="321">
        <f>IFERROR(VLOOKUP(C44,Code!$G$11:$M$29,3,FALSE),0)</f>
        <v>0</v>
      </c>
      <c r="G44" s="322"/>
      <c r="H44" s="254">
        <f>IFERROR(VLOOKUP(G44,'LED Products List'!$B$8:$G$57,2,FALSE),0)</f>
        <v>0</v>
      </c>
      <c r="I44" s="254">
        <f>IFERROR(VLOOKUP(G44,'LED Products List'!$B$8:$G$57,3,FALSE),0)</f>
        <v>0</v>
      </c>
      <c r="J44" s="254">
        <f>IFERROR(VLOOKUP(G44,'LED Products List'!$B$8:$G$57,4,FALSE),0)</f>
        <v>0</v>
      </c>
      <c r="K44" s="248"/>
      <c r="L44" s="323"/>
      <c r="M44" s="322">
        <f t="shared" si="7"/>
        <v>0</v>
      </c>
      <c r="N44" s="324">
        <f t="array" ref="N44">IFERROR(INDEX(Code!$J$10:$M$29,MATCH('Exterior Space'!C44,Code!$G$10:$G$29,0),MATCH('Exterior Space'!$C$8,Code!$J$9:$M$9,0)),0)</f>
        <v>0</v>
      </c>
      <c r="O44" s="255">
        <f t="shared" si="1"/>
        <v>0</v>
      </c>
      <c r="P44" s="255">
        <f t="shared" si="2"/>
        <v>0</v>
      </c>
      <c r="Q44" s="255">
        <f t="shared" si="3"/>
        <v>0</v>
      </c>
      <c r="R44" s="644"/>
      <c r="S44" s="645"/>
      <c r="T44" s="646"/>
      <c r="U44" s="25">
        <f t="shared" si="0"/>
        <v>0</v>
      </c>
      <c r="V44" s="493">
        <f t="shared" si="4"/>
        <v>0</v>
      </c>
      <c r="W44" s="494">
        <f>IF('Project Information'!$C$15="Space By Space",O44,0)</f>
        <v>0</v>
      </c>
      <c r="X44" s="329">
        <f t="shared" si="5"/>
        <v>0</v>
      </c>
      <c r="Y44" s="494">
        <f t="shared" si="6"/>
        <v>0</v>
      </c>
    </row>
    <row r="45" spans="1:25" ht="48" customHeight="1" thickBot="1">
      <c r="A45" s="253">
        <v>36</v>
      </c>
      <c r="B45" s="248"/>
      <c r="C45" s="256"/>
      <c r="D45" s="321"/>
      <c r="E45" s="320">
        <f>IFERROR(INDEX(Code!$H$11:$H$29,MATCH('Exterior Space'!C45,Code!$G$11:$G$29,0)),0)</f>
        <v>0</v>
      </c>
      <c r="F45" s="321">
        <f>IFERROR(VLOOKUP(C45,Code!$G$11:$M$29,3,FALSE),0)</f>
        <v>0</v>
      </c>
      <c r="G45" s="322"/>
      <c r="H45" s="254">
        <f>IFERROR(VLOOKUP(G45,'LED Products List'!$B$8:$G$57,2,FALSE),0)</f>
        <v>0</v>
      </c>
      <c r="I45" s="254">
        <f>IFERROR(VLOOKUP(G45,'LED Products List'!$B$8:$G$57,3,FALSE),0)</f>
        <v>0</v>
      </c>
      <c r="J45" s="254">
        <f>IFERROR(VLOOKUP(G45,'LED Products List'!$B$8:$G$57,4,FALSE),0)</f>
        <v>0</v>
      </c>
      <c r="K45" s="248"/>
      <c r="L45" s="323"/>
      <c r="M45" s="322">
        <f t="shared" si="7"/>
        <v>0</v>
      </c>
      <c r="N45" s="324">
        <f t="array" ref="N45">IFERROR(INDEX(Code!$J$10:$M$29,MATCH('Exterior Space'!C45,Code!$G$10:$G$29,0),MATCH('Exterior Space'!$C$8,Code!$J$9:$M$9,0)),0)</f>
        <v>0</v>
      </c>
      <c r="O45" s="255">
        <f t="shared" si="1"/>
        <v>0</v>
      </c>
      <c r="P45" s="255">
        <f t="shared" si="2"/>
        <v>0</v>
      </c>
      <c r="Q45" s="255">
        <f t="shared" si="3"/>
        <v>0</v>
      </c>
      <c r="R45" s="644"/>
      <c r="S45" s="645"/>
      <c r="T45" s="646"/>
      <c r="U45" s="25">
        <f t="shared" si="0"/>
        <v>0</v>
      </c>
      <c r="V45" s="493">
        <f t="shared" si="4"/>
        <v>0</v>
      </c>
      <c r="W45" s="494">
        <f>IF('Project Information'!$C$15="Space By Space",O45,0)</f>
        <v>0</v>
      </c>
      <c r="X45" s="329">
        <f t="shared" si="5"/>
        <v>0</v>
      </c>
      <c r="Y45" s="494">
        <f t="shared" si="6"/>
        <v>0</v>
      </c>
    </row>
    <row r="46" spans="1:25" ht="48" customHeight="1" thickBot="1">
      <c r="A46" s="253">
        <v>37</v>
      </c>
      <c r="B46" s="248"/>
      <c r="C46" s="256"/>
      <c r="D46" s="321"/>
      <c r="E46" s="320">
        <f>IFERROR(INDEX(Code!$H$11:$H$29,MATCH('Exterior Space'!C46,Code!$G$11:$G$29,0)),0)</f>
        <v>0</v>
      </c>
      <c r="F46" s="321">
        <f>IFERROR(VLOOKUP(C46,Code!$G$11:$M$29,3,FALSE),0)</f>
        <v>0</v>
      </c>
      <c r="G46" s="322"/>
      <c r="H46" s="254">
        <f>IFERROR(VLOOKUP(G46,'LED Products List'!$B$8:$G$57,2,FALSE),0)</f>
        <v>0</v>
      </c>
      <c r="I46" s="254">
        <f>IFERROR(VLOOKUP(G46,'LED Products List'!$B$8:$G$57,3,FALSE),0)</f>
        <v>0</v>
      </c>
      <c r="J46" s="254">
        <f>IFERROR(VLOOKUP(G46,'LED Products List'!$B$8:$G$57,4,FALSE),0)</f>
        <v>0</v>
      </c>
      <c r="K46" s="248"/>
      <c r="L46" s="323"/>
      <c r="M46" s="322">
        <f t="shared" si="7"/>
        <v>0</v>
      </c>
      <c r="N46" s="324">
        <f t="array" ref="N46">IFERROR(INDEX(Code!$J$10:$M$29,MATCH('Exterior Space'!C46,Code!$G$10:$G$29,0),MATCH('Exterior Space'!$C$8,Code!$J$9:$M$9,0)),0)</f>
        <v>0</v>
      </c>
      <c r="O46" s="255">
        <f t="shared" si="1"/>
        <v>0</v>
      </c>
      <c r="P46" s="255">
        <f t="shared" si="2"/>
        <v>0</v>
      </c>
      <c r="Q46" s="255">
        <f t="shared" si="3"/>
        <v>0</v>
      </c>
      <c r="R46" s="644"/>
      <c r="S46" s="645"/>
      <c r="T46" s="646"/>
      <c r="U46" s="25">
        <f t="shared" si="0"/>
        <v>0</v>
      </c>
      <c r="V46" s="493">
        <f t="shared" si="4"/>
        <v>0</v>
      </c>
      <c r="W46" s="494">
        <f>IF('Project Information'!$C$15="Space By Space",O46,0)</f>
        <v>0</v>
      </c>
      <c r="X46" s="329">
        <f t="shared" si="5"/>
        <v>0</v>
      </c>
      <c r="Y46" s="494">
        <f t="shared" si="6"/>
        <v>0</v>
      </c>
    </row>
    <row r="47" spans="1:25" ht="48" customHeight="1" thickBot="1">
      <c r="A47" s="253">
        <v>38</v>
      </c>
      <c r="B47" s="248"/>
      <c r="C47" s="256"/>
      <c r="D47" s="321"/>
      <c r="E47" s="320">
        <f>IFERROR(INDEX(Code!$H$11:$H$29,MATCH('Exterior Space'!C47,Code!$G$11:$G$29,0)),0)</f>
        <v>0</v>
      </c>
      <c r="F47" s="321">
        <f>IFERROR(VLOOKUP(C47,Code!$G$11:$M$29,3,FALSE),0)</f>
        <v>0</v>
      </c>
      <c r="G47" s="322"/>
      <c r="H47" s="254">
        <f>IFERROR(VLOOKUP(G47,'LED Products List'!$B$8:$G$57,2,FALSE),0)</f>
        <v>0</v>
      </c>
      <c r="I47" s="254">
        <f>IFERROR(VLOOKUP(G47,'LED Products List'!$B$8:$G$57,3,FALSE),0)</f>
        <v>0</v>
      </c>
      <c r="J47" s="254">
        <f>IFERROR(VLOOKUP(G47,'LED Products List'!$B$8:$G$57,4,FALSE),0)</f>
        <v>0</v>
      </c>
      <c r="K47" s="248"/>
      <c r="L47" s="323"/>
      <c r="M47" s="322">
        <f t="shared" si="7"/>
        <v>0</v>
      </c>
      <c r="N47" s="324">
        <f t="array" ref="N47">IFERROR(INDEX(Code!$J$10:$M$29,MATCH('Exterior Space'!C47,Code!$G$10:$G$29,0),MATCH('Exterior Space'!$C$8,Code!$J$9:$M$9,0)),0)</f>
        <v>0</v>
      </c>
      <c r="O47" s="255">
        <f t="shared" si="1"/>
        <v>0</v>
      </c>
      <c r="P47" s="255">
        <f t="shared" si="2"/>
        <v>0</v>
      </c>
      <c r="Q47" s="255">
        <f t="shared" si="3"/>
        <v>0</v>
      </c>
      <c r="R47" s="644"/>
      <c r="S47" s="645"/>
      <c r="T47" s="646"/>
      <c r="U47" s="25">
        <f t="shared" si="0"/>
        <v>0</v>
      </c>
      <c r="V47" s="493">
        <f t="shared" si="4"/>
        <v>0</v>
      </c>
      <c r="W47" s="494">
        <f>IF('Project Information'!$C$15="Space By Space",O47,0)</f>
        <v>0</v>
      </c>
      <c r="X47" s="329">
        <f t="shared" si="5"/>
        <v>0</v>
      </c>
      <c r="Y47" s="494">
        <f t="shared" si="6"/>
        <v>0</v>
      </c>
    </row>
    <row r="48" spans="1:25" ht="48" customHeight="1" thickBot="1">
      <c r="A48" s="253">
        <v>39</v>
      </c>
      <c r="B48" s="248"/>
      <c r="C48" s="256"/>
      <c r="D48" s="321"/>
      <c r="E48" s="320">
        <f>IFERROR(INDEX(Code!$H$11:$H$29,MATCH('Exterior Space'!C48,Code!$G$11:$G$29,0)),0)</f>
        <v>0</v>
      </c>
      <c r="F48" s="321">
        <f>IFERROR(VLOOKUP(C48,Code!$G$11:$M$29,3,FALSE),0)</f>
        <v>0</v>
      </c>
      <c r="G48" s="322"/>
      <c r="H48" s="254">
        <f>IFERROR(VLOOKUP(G48,'LED Products List'!$B$8:$G$57,2,FALSE),0)</f>
        <v>0</v>
      </c>
      <c r="I48" s="254">
        <f>IFERROR(VLOOKUP(G48,'LED Products List'!$B$8:$G$57,3,FALSE),0)</f>
        <v>0</v>
      </c>
      <c r="J48" s="254">
        <f>IFERROR(VLOOKUP(G48,'LED Products List'!$B$8:$G$57,4,FALSE),0)</f>
        <v>0</v>
      </c>
      <c r="K48" s="248"/>
      <c r="L48" s="323"/>
      <c r="M48" s="322">
        <f t="shared" si="7"/>
        <v>0</v>
      </c>
      <c r="N48" s="324">
        <f t="array" ref="N48">IFERROR(INDEX(Code!$J$10:$M$29,MATCH('Exterior Space'!C48,Code!$G$10:$G$29,0),MATCH('Exterior Space'!$C$8,Code!$J$9:$M$9,0)),0)</f>
        <v>0</v>
      </c>
      <c r="O48" s="255">
        <f t="shared" si="1"/>
        <v>0</v>
      </c>
      <c r="P48" s="255">
        <f t="shared" si="2"/>
        <v>0</v>
      </c>
      <c r="Q48" s="255">
        <f t="shared" si="3"/>
        <v>0</v>
      </c>
      <c r="R48" s="644"/>
      <c r="S48" s="645"/>
      <c r="T48" s="646"/>
      <c r="U48" s="25">
        <f t="shared" si="0"/>
        <v>0</v>
      </c>
      <c r="V48" s="493">
        <f t="shared" si="4"/>
        <v>0</v>
      </c>
      <c r="W48" s="494">
        <f>IF('Project Information'!$C$15="Space By Space",O48,0)</f>
        <v>0</v>
      </c>
      <c r="X48" s="329">
        <f t="shared" si="5"/>
        <v>0</v>
      </c>
      <c r="Y48" s="494">
        <f t="shared" si="6"/>
        <v>0</v>
      </c>
    </row>
    <row r="49" spans="1:25" ht="48" customHeight="1" thickBot="1">
      <c r="A49" s="253">
        <v>40</v>
      </c>
      <c r="B49" s="248"/>
      <c r="C49" s="256"/>
      <c r="D49" s="321"/>
      <c r="E49" s="320">
        <f>IFERROR(INDEX(Code!$H$11:$H$29,MATCH('Exterior Space'!C49,Code!$G$11:$G$29,0)),0)</f>
        <v>0</v>
      </c>
      <c r="F49" s="321">
        <f>IFERROR(VLOOKUP(C49,Code!$G$11:$M$29,3,FALSE),0)</f>
        <v>0</v>
      </c>
      <c r="G49" s="322"/>
      <c r="H49" s="254">
        <f>IFERROR(VLOOKUP(G49,'LED Products List'!$B$8:$G$57,2,FALSE),0)</f>
        <v>0</v>
      </c>
      <c r="I49" s="254">
        <f>IFERROR(VLOOKUP(G49,'LED Products List'!$B$8:$G$57,3,FALSE),0)</f>
        <v>0</v>
      </c>
      <c r="J49" s="254">
        <f>IFERROR(VLOOKUP(G49,'LED Products List'!$B$8:$G$57,4,FALSE),0)</f>
        <v>0</v>
      </c>
      <c r="K49" s="248"/>
      <c r="L49" s="323"/>
      <c r="M49" s="322">
        <f t="shared" si="7"/>
        <v>0</v>
      </c>
      <c r="N49" s="324">
        <f t="array" ref="N49">IFERROR(INDEX(Code!$J$10:$M$29,MATCH('Exterior Space'!C49,Code!$G$10:$G$29,0),MATCH('Exterior Space'!$C$8,Code!$J$9:$M$9,0)),0)</f>
        <v>0</v>
      </c>
      <c r="O49" s="255">
        <f t="shared" si="1"/>
        <v>0</v>
      </c>
      <c r="P49" s="255">
        <f t="shared" si="2"/>
        <v>0</v>
      </c>
      <c r="Q49" s="255">
        <f t="shared" si="3"/>
        <v>0</v>
      </c>
      <c r="R49" s="644"/>
      <c r="S49" s="645"/>
      <c r="T49" s="646"/>
      <c r="U49" s="25">
        <f t="shared" si="0"/>
        <v>0</v>
      </c>
      <c r="V49" s="493">
        <f t="shared" si="4"/>
        <v>0</v>
      </c>
      <c r="W49" s="494">
        <f>IF('Project Information'!$C$15="Space By Space",O49,0)</f>
        <v>0</v>
      </c>
      <c r="X49" s="329">
        <f t="shared" si="5"/>
        <v>0</v>
      </c>
      <c r="Y49" s="494">
        <f t="shared" si="6"/>
        <v>0</v>
      </c>
    </row>
    <row r="50" spans="1:25" ht="48" customHeight="1" thickBot="1">
      <c r="A50" s="253">
        <v>41</v>
      </c>
      <c r="B50" s="248"/>
      <c r="C50" s="256"/>
      <c r="D50" s="321"/>
      <c r="E50" s="320">
        <f>IFERROR(INDEX(Code!$H$11:$H$29,MATCH('Exterior Space'!C50,Code!$G$11:$G$29,0)),0)</f>
        <v>0</v>
      </c>
      <c r="F50" s="321">
        <f>IFERROR(VLOOKUP(C50,Code!$G$11:$M$29,3,FALSE),0)</f>
        <v>0</v>
      </c>
      <c r="G50" s="322"/>
      <c r="H50" s="254">
        <f>IFERROR(VLOOKUP(G50,'LED Products List'!$B$8:$G$57,2,FALSE),0)</f>
        <v>0</v>
      </c>
      <c r="I50" s="254">
        <f>IFERROR(VLOOKUP(G50,'LED Products List'!$B$8:$G$57,3,FALSE),0)</f>
        <v>0</v>
      </c>
      <c r="J50" s="254">
        <f>IFERROR(VLOOKUP(G50,'LED Products List'!$B$8:$G$57,4,FALSE),0)</f>
        <v>0</v>
      </c>
      <c r="K50" s="248"/>
      <c r="L50" s="323"/>
      <c r="M50" s="322">
        <f t="shared" si="7"/>
        <v>0</v>
      </c>
      <c r="N50" s="324">
        <f t="array" ref="N50">IFERROR(INDEX(Code!$J$10:$M$29,MATCH('Exterior Space'!C50,Code!$G$10:$G$29,0),MATCH('Exterior Space'!$C$8,Code!$J$9:$M$9,0)),0)</f>
        <v>0</v>
      </c>
      <c r="O50" s="255">
        <f t="shared" si="1"/>
        <v>0</v>
      </c>
      <c r="P50" s="255">
        <f t="shared" si="2"/>
        <v>0</v>
      </c>
      <c r="Q50" s="255">
        <f t="shared" si="3"/>
        <v>0</v>
      </c>
      <c r="R50" s="644"/>
      <c r="S50" s="645"/>
      <c r="T50" s="646"/>
      <c r="U50" s="25">
        <f t="shared" si="0"/>
        <v>0</v>
      </c>
      <c r="V50" s="493">
        <f t="shared" si="4"/>
        <v>0</v>
      </c>
      <c r="W50" s="494">
        <f>IF('Project Information'!$C$15="Space By Space",O50,0)</f>
        <v>0</v>
      </c>
      <c r="X50" s="329">
        <f t="shared" si="5"/>
        <v>0</v>
      </c>
      <c r="Y50" s="494">
        <f t="shared" si="6"/>
        <v>0</v>
      </c>
    </row>
    <row r="51" spans="1:25" ht="48" customHeight="1" thickBot="1">
      <c r="A51" s="253">
        <v>42</v>
      </c>
      <c r="B51" s="248"/>
      <c r="C51" s="256"/>
      <c r="D51" s="321"/>
      <c r="E51" s="320">
        <f>IFERROR(INDEX(Code!$H$11:$H$29,MATCH('Exterior Space'!C51,Code!$G$11:$G$29,0)),0)</f>
        <v>0</v>
      </c>
      <c r="F51" s="321">
        <f>IFERROR(VLOOKUP(C51,Code!$G$11:$M$29,3,FALSE),0)</f>
        <v>0</v>
      </c>
      <c r="G51" s="322"/>
      <c r="H51" s="254">
        <f>IFERROR(VLOOKUP(G51,'LED Products List'!$B$8:$G$57,2,FALSE),0)</f>
        <v>0</v>
      </c>
      <c r="I51" s="254">
        <f>IFERROR(VLOOKUP(G51,'LED Products List'!$B$8:$G$57,3,FALSE),0)</f>
        <v>0</v>
      </c>
      <c r="J51" s="254">
        <f>IFERROR(VLOOKUP(G51,'LED Products List'!$B$8:$G$57,4,FALSE),0)</f>
        <v>0</v>
      </c>
      <c r="K51" s="248"/>
      <c r="L51" s="323"/>
      <c r="M51" s="322">
        <f t="shared" si="7"/>
        <v>0</v>
      </c>
      <c r="N51" s="324">
        <f t="array" ref="N51">IFERROR(INDEX(Code!$J$10:$M$29,MATCH('Exterior Space'!C51,Code!$G$10:$G$29,0),MATCH('Exterior Space'!$C$8,Code!$J$9:$M$9,0)),0)</f>
        <v>0</v>
      </c>
      <c r="O51" s="255">
        <f t="shared" si="1"/>
        <v>0</v>
      </c>
      <c r="P51" s="255">
        <f t="shared" si="2"/>
        <v>0</v>
      </c>
      <c r="Q51" s="255">
        <f t="shared" si="3"/>
        <v>0</v>
      </c>
      <c r="R51" s="644"/>
      <c r="S51" s="645"/>
      <c r="T51" s="646"/>
      <c r="U51" s="25">
        <f t="shared" si="0"/>
        <v>0</v>
      </c>
      <c r="V51" s="493">
        <f t="shared" si="4"/>
        <v>0</v>
      </c>
      <c r="W51" s="494">
        <f>IF('Project Information'!$C$15="Space By Space",O51,0)</f>
        <v>0</v>
      </c>
      <c r="X51" s="329">
        <f t="shared" si="5"/>
        <v>0</v>
      </c>
      <c r="Y51" s="494">
        <f t="shared" si="6"/>
        <v>0</v>
      </c>
    </row>
    <row r="52" spans="1:25" ht="48" customHeight="1" thickBot="1">
      <c r="A52" s="253">
        <v>43</v>
      </c>
      <c r="B52" s="248"/>
      <c r="C52" s="256"/>
      <c r="D52" s="321"/>
      <c r="E52" s="320">
        <f>IFERROR(INDEX(Code!$H$11:$H$29,MATCH('Exterior Space'!C52,Code!$G$11:$G$29,0)),0)</f>
        <v>0</v>
      </c>
      <c r="F52" s="321">
        <f>IFERROR(VLOOKUP(C52,Code!$G$11:$M$29,3,FALSE),0)</f>
        <v>0</v>
      </c>
      <c r="G52" s="322"/>
      <c r="H52" s="254">
        <f>IFERROR(VLOOKUP(G52,'LED Products List'!$B$8:$G$57,2,FALSE),0)</f>
        <v>0</v>
      </c>
      <c r="I52" s="254">
        <f>IFERROR(VLOOKUP(G52,'LED Products List'!$B$8:$G$57,3,FALSE),0)</f>
        <v>0</v>
      </c>
      <c r="J52" s="254">
        <f>IFERROR(VLOOKUP(G52,'LED Products List'!$B$8:$G$57,4,FALSE),0)</f>
        <v>0</v>
      </c>
      <c r="K52" s="248"/>
      <c r="L52" s="323"/>
      <c r="M52" s="322">
        <f t="shared" si="7"/>
        <v>0</v>
      </c>
      <c r="N52" s="324">
        <f t="array" ref="N52">IFERROR(INDEX(Code!$J$10:$M$29,MATCH('Exterior Space'!C52,Code!$G$10:$G$29,0),MATCH('Exterior Space'!$C$8,Code!$J$9:$M$9,0)),0)</f>
        <v>0</v>
      </c>
      <c r="O52" s="255">
        <f t="shared" si="1"/>
        <v>0</v>
      </c>
      <c r="P52" s="255">
        <f t="shared" si="2"/>
        <v>0</v>
      </c>
      <c r="Q52" s="255">
        <f t="shared" si="3"/>
        <v>0</v>
      </c>
      <c r="R52" s="644"/>
      <c r="S52" s="645"/>
      <c r="T52" s="646"/>
      <c r="U52" s="25">
        <f t="shared" si="0"/>
        <v>0</v>
      </c>
      <c r="V52" s="493">
        <f t="shared" si="4"/>
        <v>0</v>
      </c>
      <c r="W52" s="494">
        <f>IF('Project Information'!$C$15="Space By Space",O52,0)</f>
        <v>0</v>
      </c>
      <c r="X52" s="329">
        <f t="shared" si="5"/>
        <v>0</v>
      </c>
      <c r="Y52" s="494">
        <f t="shared" si="6"/>
        <v>0</v>
      </c>
    </row>
    <row r="53" spans="1:25" ht="48" customHeight="1" thickBot="1">
      <c r="A53" s="253">
        <v>44</v>
      </c>
      <c r="B53" s="248"/>
      <c r="C53" s="256"/>
      <c r="D53" s="321"/>
      <c r="E53" s="320">
        <f>IFERROR(INDEX(Code!$H$11:$H$29,MATCH('Exterior Space'!C53,Code!$G$11:$G$29,0)),0)</f>
        <v>0</v>
      </c>
      <c r="F53" s="321">
        <f>IFERROR(VLOOKUP(C53,Code!$G$11:$M$29,3,FALSE),0)</f>
        <v>0</v>
      </c>
      <c r="G53" s="322"/>
      <c r="H53" s="254">
        <f>IFERROR(VLOOKUP(G53,'LED Products List'!$B$8:$G$57,2,FALSE),0)</f>
        <v>0</v>
      </c>
      <c r="I53" s="254">
        <f>IFERROR(VLOOKUP(G53,'LED Products List'!$B$8:$G$57,3,FALSE),0)</f>
        <v>0</v>
      </c>
      <c r="J53" s="254">
        <f>IFERROR(VLOOKUP(G53,'LED Products List'!$B$8:$G$57,4,FALSE),0)</f>
        <v>0</v>
      </c>
      <c r="K53" s="248"/>
      <c r="L53" s="323"/>
      <c r="M53" s="322">
        <f t="shared" si="7"/>
        <v>0</v>
      </c>
      <c r="N53" s="324">
        <f t="array" ref="N53">IFERROR(INDEX(Code!$J$10:$M$29,MATCH('Exterior Space'!C53,Code!$G$10:$G$29,0),MATCH('Exterior Space'!$C$8,Code!$J$9:$M$9,0)),0)</f>
        <v>0</v>
      </c>
      <c r="O53" s="255">
        <f t="shared" si="1"/>
        <v>0</v>
      </c>
      <c r="P53" s="255">
        <f t="shared" si="2"/>
        <v>0</v>
      </c>
      <c r="Q53" s="255">
        <f t="shared" si="3"/>
        <v>0</v>
      </c>
      <c r="R53" s="644"/>
      <c r="S53" s="645"/>
      <c r="T53" s="646"/>
      <c r="U53" s="25">
        <f t="shared" si="0"/>
        <v>0</v>
      </c>
      <c r="V53" s="493">
        <f t="shared" si="4"/>
        <v>0</v>
      </c>
      <c r="W53" s="494">
        <f>IF('Project Information'!$C$15="Space By Space",O53,0)</f>
        <v>0</v>
      </c>
      <c r="X53" s="329">
        <f t="shared" si="5"/>
        <v>0</v>
      </c>
      <c r="Y53" s="494">
        <f t="shared" si="6"/>
        <v>0</v>
      </c>
    </row>
    <row r="54" spans="1:25" ht="48" customHeight="1" thickBot="1">
      <c r="A54" s="253">
        <v>45</v>
      </c>
      <c r="B54" s="248"/>
      <c r="C54" s="256"/>
      <c r="D54" s="321"/>
      <c r="E54" s="320">
        <f>IFERROR(INDEX(Code!$H$11:$H$29,MATCH('Exterior Space'!C54,Code!$G$11:$G$29,0)),0)</f>
        <v>0</v>
      </c>
      <c r="F54" s="321">
        <f>IFERROR(VLOOKUP(C54,Code!$G$11:$M$29,3,FALSE),0)</f>
        <v>0</v>
      </c>
      <c r="G54" s="322"/>
      <c r="H54" s="254">
        <f>IFERROR(VLOOKUP(G54,'LED Products List'!$B$8:$G$57,2,FALSE),0)</f>
        <v>0</v>
      </c>
      <c r="I54" s="254">
        <f>IFERROR(VLOOKUP(G54,'LED Products List'!$B$8:$G$57,3,FALSE),0)</f>
        <v>0</v>
      </c>
      <c r="J54" s="254">
        <f>IFERROR(VLOOKUP(G54,'LED Products List'!$B$8:$G$57,4,FALSE),0)</f>
        <v>0</v>
      </c>
      <c r="K54" s="248"/>
      <c r="L54" s="323"/>
      <c r="M54" s="322">
        <f t="shared" si="7"/>
        <v>0</v>
      </c>
      <c r="N54" s="324">
        <f t="array" ref="N54">IFERROR(INDEX(Code!$J$10:$M$29,MATCH('Exterior Space'!C54,Code!$G$10:$G$29,0),MATCH('Exterior Space'!$C$8,Code!$J$9:$M$9,0)),0)</f>
        <v>0</v>
      </c>
      <c r="O54" s="255">
        <f t="shared" si="1"/>
        <v>0</v>
      </c>
      <c r="P54" s="255">
        <f t="shared" si="2"/>
        <v>0</v>
      </c>
      <c r="Q54" s="255">
        <f t="shared" si="3"/>
        <v>0</v>
      </c>
      <c r="R54" s="644"/>
      <c r="S54" s="645"/>
      <c r="T54" s="646"/>
      <c r="U54" s="25">
        <f t="shared" si="0"/>
        <v>0</v>
      </c>
      <c r="V54" s="493">
        <f t="shared" si="4"/>
        <v>0</v>
      </c>
      <c r="W54" s="494">
        <f>IF('Project Information'!$C$15="Space By Space",O54,0)</f>
        <v>0</v>
      </c>
      <c r="X54" s="329">
        <f t="shared" si="5"/>
        <v>0</v>
      </c>
      <c r="Y54" s="494">
        <f t="shared" si="6"/>
        <v>0</v>
      </c>
    </row>
    <row r="55" spans="1:25" ht="48" customHeight="1" thickBot="1">
      <c r="A55" s="253">
        <v>46</v>
      </c>
      <c r="B55" s="248"/>
      <c r="C55" s="256"/>
      <c r="D55" s="321"/>
      <c r="E55" s="320">
        <f>IFERROR(INDEX(Code!$H$11:$H$29,MATCH('Exterior Space'!C55,Code!$G$11:$G$29,0)),0)</f>
        <v>0</v>
      </c>
      <c r="F55" s="321">
        <f>IFERROR(VLOOKUP(C55,Code!$G$11:$M$29,3,FALSE),0)</f>
        <v>0</v>
      </c>
      <c r="G55" s="322"/>
      <c r="H55" s="254">
        <f>IFERROR(VLOOKUP(G55,'LED Products List'!$B$8:$G$57,2,FALSE),0)</f>
        <v>0</v>
      </c>
      <c r="I55" s="254">
        <f>IFERROR(VLOOKUP(G55,'LED Products List'!$B$8:$G$57,3,FALSE),0)</f>
        <v>0</v>
      </c>
      <c r="J55" s="254">
        <f>IFERROR(VLOOKUP(G55,'LED Products List'!$B$8:$G$57,4,FALSE),0)</f>
        <v>0</v>
      </c>
      <c r="K55" s="248"/>
      <c r="L55" s="323"/>
      <c r="M55" s="322">
        <f t="shared" si="7"/>
        <v>0</v>
      </c>
      <c r="N55" s="324">
        <f t="array" ref="N55">IFERROR(INDEX(Code!$J$10:$M$29,MATCH('Exterior Space'!C55,Code!$G$10:$G$29,0),MATCH('Exterior Space'!$C$8,Code!$J$9:$M$9,0)),0)</f>
        <v>0</v>
      </c>
      <c r="O55" s="255">
        <f t="shared" si="1"/>
        <v>0</v>
      </c>
      <c r="P55" s="255">
        <f t="shared" si="2"/>
        <v>0</v>
      </c>
      <c r="Q55" s="255">
        <f t="shared" si="3"/>
        <v>0</v>
      </c>
      <c r="R55" s="644"/>
      <c r="S55" s="645"/>
      <c r="T55" s="646"/>
      <c r="U55" s="25">
        <f t="shared" si="0"/>
        <v>0</v>
      </c>
      <c r="V55" s="493">
        <f t="shared" si="4"/>
        <v>0</v>
      </c>
      <c r="W55" s="494">
        <f>IF('Project Information'!$C$15="Space By Space",O55,0)</f>
        <v>0</v>
      </c>
      <c r="X55" s="329">
        <f t="shared" si="5"/>
        <v>0</v>
      </c>
      <c r="Y55" s="494">
        <f t="shared" si="6"/>
        <v>0</v>
      </c>
    </row>
    <row r="56" spans="1:25" ht="48" customHeight="1" thickBot="1">
      <c r="A56" s="253">
        <v>47</v>
      </c>
      <c r="B56" s="248"/>
      <c r="C56" s="256"/>
      <c r="D56" s="321"/>
      <c r="E56" s="320">
        <f>IFERROR(INDEX(Code!$H$11:$H$29,MATCH('Exterior Space'!C56,Code!$G$11:$G$29,0)),0)</f>
        <v>0</v>
      </c>
      <c r="F56" s="321">
        <f>IFERROR(VLOOKUP(C56,Code!$G$11:$M$29,3,FALSE),0)</f>
        <v>0</v>
      </c>
      <c r="G56" s="322"/>
      <c r="H56" s="254">
        <f>IFERROR(VLOOKUP(G56,'LED Products List'!$B$8:$G$57,2,FALSE),0)</f>
        <v>0</v>
      </c>
      <c r="I56" s="254">
        <f>IFERROR(VLOOKUP(G56,'LED Products List'!$B$8:$G$57,3,FALSE),0)</f>
        <v>0</v>
      </c>
      <c r="J56" s="254">
        <f>IFERROR(VLOOKUP(G56,'LED Products List'!$B$8:$G$57,4,FALSE),0)</f>
        <v>0</v>
      </c>
      <c r="K56" s="248"/>
      <c r="L56" s="323"/>
      <c r="M56" s="322">
        <f t="shared" si="7"/>
        <v>0</v>
      </c>
      <c r="N56" s="324">
        <f t="array" ref="N56">IFERROR(INDEX(Code!$J$10:$M$29,MATCH('Exterior Space'!C56,Code!$G$10:$G$29,0),MATCH('Exterior Space'!$C$8,Code!$J$9:$M$9,0)),0)</f>
        <v>0</v>
      </c>
      <c r="O56" s="255">
        <f t="shared" si="1"/>
        <v>0</v>
      </c>
      <c r="P56" s="255">
        <f t="shared" si="2"/>
        <v>0</v>
      </c>
      <c r="Q56" s="255">
        <f t="shared" si="3"/>
        <v>0</v>
      </c>
      <c r="R56" s="644"/>
      <c r="S56" s="645"/>
      <c r="T56" s="646"/>
      <c r="U56" s="25">
        <f t="shared" si="0"/>
        <v>0</v>
      </c>
      <c r="V56" s="493">
        <f t="shared" si="4"/>
        <v>0</v>
      </c>
      <c r="W56" s="494">
        <f>IF('Project Information'!$C$15="Space By Space",O56,0)</f>
        <v>0</v>
      </c>
      <c r="X56" s="329">
        <f t="shared" si="5"/>
        <v>0</v>
      </c>
      <c r="Y56" s="494">
        <f t="shared" si="6"/>
        <v>0</v>
      </c>
    </row>
    <row r="57" spans="1:25" ht="48" customHeight="1" thickBot="1">
      <c r="A57" s="253">
        <v>48</v>
      </c>
      <c r="B57" s="248"/>
      <c r="C57" s="256"/>
      <c r="D57" s="321"/>
      <c r="E57" s="320">
        <f>IFERROR(INDEX(Code!$H$11:$H$29,MATCH('Exterior Space'!C57,Code!$G$11:$G$29,0)),0)</f>
        <v>0</v>
      </c>
      <c r="F57" s="321">
        <f>IFERROR(VLOOKUP(C57,Code!$G$11:$M$29,3,FALSE),0)</f>
        <v>0</v>
      </c>
      <c r="G57" s="322"/>
      <c r="H57" s="254">
        <f>IFERROR(VLOOKUP(G57,'LED Products List'!$B$8:$G$57,2,FALSE),0)</f>
        <v>0</v>
      </c>
      <c r="I57" s="254">
        <f>IFERROR(VLOOKUP(G57,'LED Products List'!$B$8:$G$57,3,FALSE),0)</f>
        <v>0</v>
      </c>
      <c r="J57" s="254">
        <f>IFERROR(VLOOKUP(G57,'LED Products List'!$B$8:$G$57,4,FALSE),0)</f>
        <v>0</v>
      </c>
      <c r="K57" s="248"/>
      <c r="L57" s="323"/>
      <c r="M57" s="322">
        <f t="shared" si="7"/>
        <v>0</v>
      </c>
      <c r="N57" s="324">
        <f t="array" ref="N57">IFERROR(INDEX(Code!$J$10:$M$29,MATCH('Exterior Space'!C57,Code!$G$10:$G$29,0),MATCH('Exterior Space'!$C$8,Code!$J$9:$M$9,0)),0)</f>
        <v>0</v>
      </c>
      <c r="O57" s="255">
        <f t="shared" si="1"/>
        <v>0</v>
      </c>
      <c r="P57" s="255">
        <f t="shared" si="2"/>
        <v>0</v>
      </c>
      <c r="Q57" s="255">
        <f t="shared" si="3"/>
        <v>0</v>
      </c>
      <c r="R57" s="644"/>
      <c r="S57" s="645"/>
      <c r="T57" s="646"/>
      <c r="U57" s="25">
        <f t="shared" si="0"/>
        <v>0</v>
      </c>
      <c r="V57" s="493">
        <f t="shared" si="4"/>
        <v>0</v>
      </c>
      <c r="W57" s="494">
        <f>IF('Project Information'!$C$15="Space By Space",O57,0)</f>
        <v>0</v>
      </c>
      <c r="X57" s="329">
        <f t="shared" si="5"/>
        <v>0</v>
      </c>
      <c r="Y57" s="494">
        <f t="shared" si="6"/>
        <v>0</v>
      </c>
    </row>
    <row r="58" spans="1:25" ht="48" customHeight="1" thickBot="1">
      <c r="A58" s="253">
        <v>49</v>
      </c>
      <c r="B58" s="248"/>
      <c r="C58" s="256"/>
      <c r="D58" s="321"/>
      <c r="E58" s="320">
        <f>IFERROR(INDEX(Code!$H$11:$H$29,MATCH('Exterior Space'!C58,Code!$G$11:$G$29,0)),0)</f>
        <v>0</v>
      </c>
      <c r="F58" s="321">
        <f>IFERROR(VLOOKUP(C58,Code!$G$11:$M$29,3,FALSE),0)</f>
        <v>0</v>
      </c>
      <c r="G58" s="322"/>
      <c r="H58" s="254">
        <f>IFERROR(VLOOKUP(G58,'LED Products List'!$B$8:$G$57,2,FALSE),0)</f>
        <v>0</v>
      </c>
      <c r="I58" s="254">
        <f>IFERROR(VLOOKUP(G58,'LED Products List'!$B$8:$G$57,3,FALSE),0)</f>
        <v>0</v>
      </c>
      <c r="J58" s="254">
        <f>IFERROR(VLOOKUP(G58,'LED Products List'!$B$8:$G$57,4,FALSE),0)</f>
        <v>0</v>
      </c>
      <c r="K58" s="248"/>
      <c r="L58" s="323"/>
      <c r="M58" s="322">
        <f t="shared" si="7"/>
        <v>0</v>
      </c>
      <c r="N58" s="324">
        <f t="array" ref="N58">IFERROR(INDEX(Code!$J$10:$M$29,MATCH('Exterior Space'!C58,Code!$G$10:$G$29,0),MATCH('Exterior Space'!$C$8,Code!$J$9:$M$9,0)),0)</f>
        <v>0</v>
      </c>
      <c r="O58" s="255">
        <f t="shared" si="1"/>
        <v>0</v>
      </c>
      <c r="P58" s="255">
        <f t="shared" si="2"/>
        <v>0</v>
      </c>
      <c r="Q58" s="255">
        <f t="shared" si="3"/>
        <v>0</v>
      </c>
      <c r="R58" s="644"/>
      <c r="S58" s="645"/>
      <c r="T58" s="646"/>
      <c r="U58" s="25">
        <f t="shared" si="0"/>
        <v>0</v>
      </c>
      <c r="V58" s="493">
        <f t="shared" si="4"/>
        <v>0</v>
      </c>
      <c r="W58" s="494">
        <f>IF('Project Information'!$C$15="Space By Space",O58,0)</f>
        <v>0</v>
      </c>
      <c r="X58" s="329">
        <f t="shared" si="5"/>
        <v>0</v>
      </c>
      <c r="Y58" s="494">
        <f t="shared" si="6"/>
        <v>0</v>
      </c>
    </row>
    <row r="59" spans="1:25" ht="48" customHeight="1" thickBot="1">
      <c r="A59" s="253">
        <v>50</v>
      </c>
      <c r="B59" s="248"/>
      <c r="C59" s="256"/>
      <c r="D59" s="321"/>
      <c r="E59" s="320">
        <f>IFERROR(INDEX(Code!$H$11:$H$29,MATCH('Exterior Space'!C59,Code!$G$11:$G$29,0)),0)</f>
        <v>0</v>
      </c>
      <c r="F59" s="321">
        <f>IFERROR(VLOOKUP(C59,Code!$G$11:$M$29,3,FALSE),0)</f>
        <v>0</v>
      </c>
      <c r="G59" s="322"/>
      <c r="H59" s="254">
        <f>IFERROR(VLOOKUP(G59,'LED Products List'!$B$8:$G$57,2,FALSE),0)</f>
        <v>0</v>
      </c>
      <c r="I59" s="254">
        <f>IFERROR(VLOOKUP(G59,'LED Products List'!$B$8:$G$57,3,FALSE),0)</f>
        <v>0</v>
      </c>
      <c r="J59" s="254">
        <f>IFERROR(VLOOKUP(G59,'LED Products List'!$B$8:$G$57,4,FALSE),0)</f>
        <v>0</v>
      </c>
      <c r="K59" s="248"/>
      <c r="L59" s="323"/>
      <c r="M59" s="322">
        <f t="shared" si="7"/>
        <v>0</v>
      </c>
      <c r="N59" s="324">
        <f t="array" ref="N59">IFERROR(INDEX(Code!$J$10:$M$29,MATCH('Exterior Space'!C59,Code!$G$10:$G$29,0),MATCH('Exterior Space'!$C$8,Code!$J$9:$M$9,0)),0)</f>
        <v>0</v>
      </c>
      <c r="O59" s="255">
        <f t="shared" si="1"/>
        <v>0</v>
      </c>
      <c r="P59" s="255">
        <f t="shared" si="2"/>
        <v>0</v>
      </c>
      <c r="Q59" s="255">
        <f t="shared" si="3"/>
        <v>0</v>
      </c>
      <c r="R59" s="644"/>
      <c r="S59" s="645"/>
      <c r="T59" s="646"/>
      <c r="U59" s="25">
        <f t="shared" si="0"/>
        <v>0</v>
      </c>
      <c r="V59" s="493">
        <f t="shared" si="4"/>
        <v>0</v>
      </c>
      <c r="W59" s="494">
        <f>IF('Project Information'!$C$15="Space By Space",O59,0)</f>
        <v>0</v>
      </c>
      <c r="X59" s="329">
        <f t="shared" si="5"/>
        <v>0</v>
      </c>
      <c r="Y59" s="494">
        <f t="shared" si="6"/>
        <v>0</v>
      </c>
    </row>
    <row r="60" spans="1:25" ht="48" customHeight="1" thickBot="1">
      <c r="A60" s="253">
        <v>51</v>
      </c>
      <c r="B60" s="248"/>
      <c r="C60" s="256"/>
      <c r="D60" s="321"/>
      <c r="E60" s="320">
        <f>IFERROR(INDEX(Code!$H$11:$H$29,MATCH('Exterior Space'!C60,Code!$G$11:$G$29,0)),0)</f>
        <v>0</v>
      </c>
      <c r="F60" s="321">
        <f>IFERROR(VLOOKUP(C60,Code!$G$11:$M$29,3,FALSE),0)</f>
        <v>0</v>
      </c>
      <c r="G60" s="322"/>
      <c r="H60" s="254">
        <f>IFERROR(VLOOKUP(G60,'LED Products List'!$B$8:$G$57,2,FALSE),0)</f>
        <v>0</v>
      </c>
      <c r="I60" s="254">
        <f>IFERROR(VLOOKUP(G60,'LED Products List'!$B$8:$G$57,3,FALSE),0)</f>
        <v>0</v>
      </c>
      <c r="J60" s="254">
        <f>IFERROR(VLOOKUP(G60,'LED Products List'!$B$8:$G$57,4,FALSE),0)</f>
        <v>0</v>
      </c>
      <c r="K60" s="248"/>
      <c r="L60" s="323"/>
      <c r="M60" s="322">
        <f t="shared" si="7"/>
        <v>0</v>
      </c>
      <c r="N60" s="324">
        <f t="array" ref="N60">IFERROR(INDEX(Code!$J$10:$M$29,MATCH('Exterior Space'!C60,Code!$G$10:$G$29,0),MATCH('Exterior Space'!$C$8,Code!$J$9:$M$9,0)),0)</f>
        <v>0</v>
      </c>
      <c r="O60" s="255">
        <f t="shared" si="1"/>
        <v>0</v>
      </c>
      <c r="P60" s="255">
        <f t="shared" si="2"/>
        <v>0</v>
      </c>
      <c r="Q60" s="255">
        <f t="shared" si="3"/>
        <v>0</v>
      </c>
      <c r="R60" s="644"/>
      <c r="S60" s="645"/>
      <c r="T60" s="646"/>
      <c r="U60" s="25">
        <f t="shared" si="0"/>
        <v>0</v>
      </c>
      <c r="V60" s="493">
        <f t="shared" si="4"/>
        <v>0</v>
      </c>
      <c r="W60" s="494">
        <f>IF('Project Information'!$C$15="Space By Space",O60,0)</f>
        <v>0</v>
      </c>
      <c r="X60" s="329">
        <f t="shared" si="5"/>
        <v>0</v>
      </c>
      <c r="Y60" s="494">
        <f t="shared" si="6"/>
        <v>0</v>
      </c>
    </row>
    <row r="61" spans="1:25" ht="48" customHeight="1" thickBot="1">
      <c r="A61" s="253">
        <v>52</v>
      </c>
      <c r="B61" s="248"/>
      <c r="C61" s="256"/>
      <c r="D61" s="321"/>
      <c r="E61" s="320">
        <f>IFERROR(INDEX(Code!$H$11:$H$29,MATCH('Exterior Space'!C61,Code!$G$11:$G$29,0)),0)</f>
        <v>0</v>
      </c>
      <c r="F61" s="321">
        <f>IFERROR(VLOOKUP(C61,Code!$G$11:$M$29,3,FALSE),0)</f>
        <v>0</v>
      </c>
      <c r="G61" s="322"/>
      <c r="H61" s="254">
        <f>IFERROR(VLOOKUP(G61,'LED Products List'!$B$8:$G$57,2,FALSE),0)</f>
        <v>0</v>
      </c>
      <c r="I61" s="254">
        <f>IFERROR(VLOOKUP(G61,'LED Products List'!$B$8:$G$57,3,FALSE),0)</f>
        <v>0</v>
      </c>
      <c r="J61" s="254">
        <f>IFERROR(VLOOKUP(G61,'LED Products List'!$B$8:$G$57,4,FALSE),0)</f>
        <v>0</v>
      </c>
      <c r="K61" s="248"/>
      <c r="L61" s="323"/>
      <c r="M61" s="322">
        <f t="shared" si="7"/>
        <v>0</v>
      </c>
      <c r="N61" s="324">
        <f t="array" ref="N61">IFERROR(INDEX(Code!$J$10:$M$29,MATCH('Exterior Space'!C61,Code!$G$10:$G$29,0),MATCH('Exterior Space'!$C$8,Code!$J$9:$M$9,0)),0)</f>
        <v>0</v>
      </c>
      <c r="O61" s="255">
        <f t="shared" si="1"/>
        <v>0</v>
      </c>
      <c r="P61" s="255">
        <f t="shared" si="2"/>
        <v>0</v>
      </c>
      <c r="Q61" s="255">
        <f t="shared" si="3"/>
        <v>0</v>
      </c>
      <c r="R61" s="644"/>
      <c r="S61" s="645"/>
      <c r="T61" s="646"/>
      <c r="U61" s="25">
        <f t="shared" si="0"/>
        <v>0</v>
      </c>
      <c r="V61" s="493">
        <f t="shared" si="4"/>
        <v>0</v>
      </c>
      <c r="W61" s="494">
        <f>IF('Project Information'!$C$15="Space By Space",O61,0)</f>
        <v>0</v>
      </c>
      <c r="X61" s="329">
        <f t="shared" si="5"/>
        <v>0</v>
      </c>
      <c r="Y61" s="494">
        <f t="shared" si="6"/>
        <v>0</v>
      </c>
    </row>
    <row r="62" spans="1:25" ht="48" customHeight="1" thickBot="1">
      <c r="A62" s="253">
        <v>53</v>
      </c>
      <c r="B62" s="248"/>
      <c r="C62" s="256"/>
      <c r="D62" s="321"/>
      <c r="E62" s="320">
        <f>IFERROR(INDEX(Code!$H$11:$H$29,MATCH('Exterior Space'!C62,Code!$G$11:$G$29,0)),0)</f>
        <v>0</v>
      </c>
      <c r="F62" s="321">
        <f>IFERROR(VLOOKUP(C62,Code!$G$11:$M$29,3,FALSE),0)</f>
        <v>0</v>
      </c>
      <c r="G62" s="322"/>
      <c r="H62" s="254">
        <f>IFERROR(VLOOKUP(G62,'LED Products List'!$B$8:$G$57,2,FALSE),0)</f>
        <v>0</v>
      </c>
      <c r="I62" s="254">
        <f>IFERROR(VLOOKUP(G62,'LED Products List'!$B$8:$G$57,3,FALSE),0)</f>
        <v>0</v>
      </c>
      <c r="J62" s="254">
        <f>IFERROR(VLOOKUP(G62,'LED Products List'!$B$8:$G$57,4,FALSE),0)</f>
        <v>0</v>
      </c>
      <c r="K62" s="248"/>
      <c r="L62" s="323"/>
      <c r="M62" s="322">
        <f t="shared" si="7"/>
        <v>0</v>
      </c>
      <c r="N62" s="324">
        <f t="array" ref="N62">IFERROR(INDEX(Code!$J$10:$M$29,MATCH('Exterior Space'!C62,Code!$G$10:$G$29,0),MATCH('Exterior Space'!$C$8,Code!$J$9:$M$9,0)),0)</f>
        <v>0</v>
      </c>
      <c r="O62" s="255">
        <f t="shared" si="1"/>
        <v>0</v>
      </c>
      <c r="P62" s="255">
        <f t="shared" si="2"/>
        <v>0</v>
      </c>
      <c r="Q62" s="255">
        <f t="shared" si="3"/>
        <v>0</v>
      </c>
      <c r="R62" s="644"/>
      <c r="S62" s="645"/>
      <c r="T62" s="646"/>
      <c r="U62" s="25">
        <f t="shared" si="0"/>
        <v>0</v>
      </c>
      <c r="V62" s="493">
        <f t="shared" si="4"/>
        <v>0</v>
      </c>
      <c r="W62" s="494">
        <f>IF('Project Information'!$C$15="Space By Space",O62,0)</f>
        <v>0</v>
      </c>
      <c r="X62" s="329">
        <f t="shared" si="5"/>
        <v>0</v>
      </c>
      <c r="Y62" s="494">
        <f t="shared" si="6"/>
        <v>0</v>
      </c>
    </row>
    <row r="63" spans="1:25" ht="48" customHeight="1" thickBot="1">
      <c r="A63" s="253">
        <v>54</v>
      </c>
      <c r="B63" s="248"/>
      <c r="C63" s="256"/>
      <c r="D63" s="321"/>
      <c r="E63" s="320">
        <f>IFERROR(INDEX(Code!$H$11:$H$29,MATCH('Exterior Space'!C63,Code!$G$11:$G$29,0)),0)</f>
        <v>0</v>
      </c>
      <c r="F63" s="321">
        <f>IFERROR(VLOOKUP(C63,Code!$G$11:$M$29,3,FALSE),0)</f>
        <v>0</v>
      </c>
      <c r="G63" s="322"/>
      <c r="H63" s="254">
        <f>IFERROR(VLOOKUP(G63,'LED Products List'!$B$8:$G$57,2,FALSE),0)</f>
        <v>0</v>
      </c>
      <c r="I63" s="254">
        <f>IFERROR(VLOOKUP(G63,'LED Products List'!$B$8:$G$57,3,FALSE),0)</f>
        <v>0</v>
      </c>
      <c r="J63" s="254">
        <f>IFERROR(VLOOKUP(G63,'LED Products List'!$B$8:$G$57,4,FALSE),0)</f>
        <v>0</v>
      </c>
      <c r="K63" s="248"/>
      <c r="L63" s="323"/>
      <c r="M63" s="322">
        <f t="shared" si="7"/>
        <v>0</v>
      </c>
      <c r="N63" s="324">
        <f t="array" ref="N63">IFERROR(INDEX(Code!$J$10:$M$29,MATCH('Exterior Space'!C63,Code!$G$10:$G$29,0),MATCH('Exterior Space'!$C$8,Code!$J$9:$M$9,0)),0)</f>
        <v>0</v>
      </c>
      <c r="O63" s="255">
        <f t="shared" si="1"/>
        <v>0</v>
      </c>
      <c r="P63" s="255">
        <f t="shared" si="2"/>
        <v>0</v>
      </c>
      <c r="Q63" s="255">
        <f t="shared" si="3"/>
        <v>0</v>
      </c>
      <c r="R63" s="644"/>
      <c r="S63" s="645"/>
      <c r="T63" s="646"/>
      <c r="U63" s="25">
        <f t="shared" si="0"/>
        <v>0</v>
      </c>
      <c r="V63" s="493">
        <f t="shared" si="4"/>
        <v>0</v>
      </c>
      <c r="W63" s="494">
        <f>IF('Project Information'!$C$15="Space By Space",O63,0)</f>
        <v>0</v>
      </c>
      <c r="X63" s="329">
        <f t="shared" si="5"/>
        <v>0</v>
      </c>
      <c r="Y63" s="494">
        <f t="shared" si="6"/>
        <v>0</v>
      </c>
    </row>
    <row r="64" spans="1:25" ht="48" customHeight="1" thickBot="1">
      <c r="A64" s="253">
        <v>55</v>
      </c>
      <c r="B64" s="248"/>
      <c r="C64" s="256"/>
      <c r="D64" s="321"/>
      <c r="E64" s="320">
        <f>IFERROR(INDEX(Code!$H$11:$H$29,MATCH('Exterior Space'!C64,Code!$G$11:$G$29,0)),0)</f>
        <v>0</v>
      </c>
      <c r="F64" s="321">
        <f>IFERROR(VLOOKUP(C64,Code!$G$11:$M$29,3,FALSE),0)</f>
        <v>0</v>
      </c>
      <c r="G64" s="322"/>
      <c r="H64" s="254">
        <f>IFERROR(VLOOKUP(G64,'LED Products List'!$B$8:$G$57,2,FALSE),0)</f>
        <v>0</v>
      </c>
      <c r="I64" s="254">
        <f>IFERROR(VLOOKUP(G64,'LED Products List'!$B$8:$G$57,3,FALSE),0)</f>
        <v>0</v>
      </c>
      <c r="J64" s="254">
        <f>IFERROR(VLOOKUP(G64,'LED Products List'!$B$8:$G$57,4,FALSE),0)</f>
        <v>0</v>
      </c>
      <c r="K64" s="248"/>
      <c r="L64" s="323"/>
      <c r="M64" s="322">
        <f t="shared" si="7"/>
        <v>0</v>
      </c>
      <c r="N64" s="324">
        <f t="array" ref="N64">IFERROR(INDEX(Code!$J$10:$M$29,MATCH('Exterior Space'!C64,Code!$G$10:$G$29,0),MATCH('Exterior Space'!$C$8,Code!$J$9:$M$9,0)),0)</f>
        <v>0</v>
      </c>
      <c r="O64" s="255">
        <f t="shared" si="1"/>
        <v>0</v>
      </c>
      <c r="P64" s="255">
        <f t="shared" si="2"/>
        <v>0</v>
      </c>
      <c r="Q64" s="255">
        <f t="shared" si="3"/>
        <v>0</v>
      </c>
      <c r="R64" s="644"/>
      <c r="S64" s="645"/>
      <c r="T64" s="646"/>
      <c r="U64" s="25">
        <f t="shared" si="0"/>
        <v>0</v>
      </c>
      <c r="V64" s="493">
        <f t="shared" si="4"/>
        <v>0</v>
      </c>
      <c r="W64" s="494">
        <f>IF('Project Information'!$C$15="Space By Space",O64,0)</f>
        <v>0</v>
      </c>
      <c r="X64" s="329">
        <f t="shared" si="5"/>
        <v>0</v>
      </c>
      <c r="Y64" s="494">
        <f t="shared" si="6"/>
        <v>0</v>
      </c>
    </row>
    <row r="65" spans="1:25" ht="48" customHeight="1" thickBot="1">
      <c r="A65" s="253">
        <v>56</v>
      </c>
      <c r="B65" s="248"/>
      <c r="C65" s="256"/>
      <c r="D65" s="321"/>
      <c r="E65" s="320">
        <f>IFERROR(INDEX(Code!$H$11:$H$29,MATCH('Exterior Space'!C65,Code!$G$11:$G$29,0)),0)</f>
        <v>0</v>
      </c>
      <c r="F65" s="321">
        <f>IFERROR(VLOOKUP(C65,Code!$G$11:$M$29,3,FALSE),0)</f>
        <v>0</v>
      </c>
      <c r="G65" s="322"/>
      <c r="H65" s="254">
        <f>IFERROR(VLOOKUP(G65,'LED Products List'!$B$8:$G$57,2,FALSE),0)</f>
        <v>0</v>
      </c>
      <c r="I65" s="254">
        <f>IFERROR(VLOOKUP(G65,'LED Products List'!$B$8:$G$57,3,FALSE),0)</f>
        <v>0</v>
      </c>
      <c r="J65" s="254">
        <f>IFERROR(VLOOKUP(G65,'LED Products List'!$B$8:$G$57,4,FALSE),0)</f>
        <v>0</v>
      </c>
      <c r="K65" s="248"/>
      <c r="L65" s="323"/>
      <c r="M65" s="322">
        <f t="shared" si="7"/>
        <v>0</v>
      </c>
      <c r="N65" s="324">
        <f t="array" ref="N65">IFERROR(INDEX(Code!$J$10:$M$29,MATCH('Exterior Space'!C65,Code!$G$10:$G$29,0),MATCH('Exterior Space'!$C$8,Code!$J$9:$M$9,0)),0)</f>
        <v>0</v>
      </c>
      <c r="O65" s="255">
        <f t="shared" si="1"/>
        <v>0</v>
      </c>
      <c r="P65" s="255">
        <f t="shared" si="2"/>
        <v>0</v>
      </c>
      <c r="Q65" s="255">
        <f t="shared" si="3"/>
        <v>0</v>
      </c>
      <c r="R65" s="644"/>
      <c r="S65" s="645"/>
      <c r="T65" s="646"/>
      <c r="U65" s="25">
        <f t="shared" si="0"/>
        <v>0</v>
      </c>
      <c r="V65" s="493">
        <f t="shared" si="4"/>
        <v>0</v>
      </c>
      <c r="W65" s="494">
        <f>IF('Project Information'!$C$15="Space By Space",O65,0)</f>
        <v>0</v>
      </c>
      <c r="X65" s="329">
        <f t="shared" si="5"/>
        <v>0</v>
      </c>
      <c r="Y65" s="494">
        <f t="shared" si="6"/>
        <v>0</v>
      </c>
    </row>
    <row r="66" spans="1:25" ht="48" customHeight="1" thickBot="1">
      <c r="A66" s="253">
        <v>57</v>
      </c>
      <c r="B66" s="248"/>
      <c r="C66" s="256"/>
      <c r="D66" s="321"/>
      <c r="E66" s="320">
        <f>IFERROR(INDEX(Code!$H$11:$H$29,MATCH('Exterior Space'!C66,Code!$G$11:$G$29,0)),0)</f>
        <v>0</v>
      </c>
      <c r="F66" s="321">
        <f>IFERROR(VLOOKUP(C66,Code!$G$11:$M$29,3,FALSE),0)</f>
        <v>0</v>
      </c>
      <c r="G66" s="322"/>
      <c r="H66" s="254">
        <f>IFERROR(VLOOKUP(G66,'LED Products List'!$B$8:$G$57,2,FALSE),0)</f>
        <v>0</v>
      </c>
      <c r="I66" s="254">
        <f>IFERROR(VLOOKUP(G66,'LED Products List'!$B$8:$G$57,3,FALSE),0)</f>
        <v>0</v>
      </c>
      <c r="J66" s="254">
        <f>IFERROR(VLOOKUP(G66,'LED Products List'!$B$8:$G$57,4,FALSE),0)</f>
        <v>0</v>
      </c>
      <c r="K66" s="248"/>
      <c r="L66" s="323"/>
      <c r="M66" s="322">
        <f t="shared" si="7"/>
        <v>0</v>
      </c>
      <c r="N66" s="324">
        <f t="array" ref="N66">IFERROR(INDEX(Code!$J$10:$M$29,MATCH('Exterior Space'!C66,Code!$G$10:$G$29,0),MATCH('Exterior Space'!$C$8,Code!$J$9:$M$9,0)),0)</f>
        <v>0</v>
      </c>
      <c r="O66" s="255">
        <f t="shared" si="1"/>
        <v>0</v>
      </c>
      <c r="P66" s="255">
        <f t="shared" si="2"/>
        <v>0</v>
      </c>
      <c r="Q66" s="255">
        <f t="shared" si="3"/>
        <v>0</v>
      </c>
      <c r="R66" s="644"/>
      <c r="S66" s="645"/>
      <c r="T66" s="646"/>
      <c r="U66" s="25">
        <f t="shared" si="0"/>
        <v>0</v>
      </c>
      <c r="V66" s="493">
        <f t="shared" si="4"/>
        <v>0</v>
      </c>
      <c r="W66" s="494">
        <f>IF('Project Information'!$C$15="Space By Space",O66,0)</f>
        <v>0</v>
      </c>
      <c r="X66" s="329">
        <f t="shared" si="5"/>
        <v>0</v>
      </c>
      <c r="Y66" s="494">
        <f t="shared" si="6"/>
        <v>0</v>
      </c>
    </row>
    <row r="67" spans="1:25" ht="48" customHeight="1" thickBot="1">
      <c r="A67" s="253">
        <v>58</v>
      </c>
      <c r="B67" s="248"/>
      <c r="C67" s="256"/>
      <c r="D67" s="321"/>
      <c r="E67" s="320">
        <f>IFERROR(INDEX(Code!$H$11:$H$29,MATCH('Exterior Space'!C67,Code!$G$11:$G$29,0)),0)</f>
        <v>0</v>
      </c>
      <c r="F67" s="321">
        <f>IFERROR(VLOOKUP(C67,Code!$G$11:$M$29,3,FALSE),0)</f>
        <v>0</v>
      </c>
      <c r="G67" s="322"/>
      <c r="H67" s="254">
        <f>IFERROR(VLOOKUP(G67,'LED Products List'!$B$8:$G$57,2,FALSE),0)</f>
        <v>0</v>
      </c>
      <c r="I67" s="254">
        <f>IFERROR(VLOOKUP(G67,'LED Products List'!$B$8:$G$57,3,FALSE),0)</f>
        <v>0</v>
      </c>
      <c r="J67" s="254">
        <f>IFERROR(VLOOKUP(G67,'LED Products List'!$B$8:$G$57,4,FALSE),0)</f>
        <v>0</v>
      </c>
      <c r="K67" s="248"/>
      <c r="L67" s="323"/>
      <c r="M67" s="322">
        <f t="shared" si="7"/>
        <v>0</v>
      </c>
      <c r="N67" s="324">
        <f t="array" ref="N67">IFERROR(INDEX(Code!$J$10:$M$29,MATCH('Exterior Space'!C67,Code!$G$10:$G$29,0),MATCH('Exterior Space'!$C$8,Code!$J$9:$M$9,0)),0)</f>
        <v>0</v>
      </c>
      <c r="O67" s="255">
        <f t="shared" si="1"/>
        <v>0</v>
      </c>
      <c r="P67" s="255">
        <f t="shared" si="2"/>
        <v>0</v>
      </c>
      <c r="Q67" s="255">
        <f t="shared" si="3"/>
        <v>0</v>
      </c>
      <c r="R67" s="644"/>
      <c r="S67" s="645"/>
      <c r="T67" s="646"/>
      <c r="U67" s="25">
        <f t="shared" si="0"/>
        <v>0</v>
      </c>
      <c r="V67" s="493">
        <f t="shared" si="4"/>
        <v>0</v>
      </c>
      <c r="W67" s="494">
        <f>IF('Project Information'!$C$15="Space By Space",O67,0)</f>
        <v>0</v>
      </c>
      <c r="X67" s="329">
        <f t="shared" si="5"/>
        <v>0</v>
      </c>
      <c r="Y67" s="494">
        <f t="shared" si="6"/>
        <v>0</v>
      </c>
    </row>
    <row r="68" spans="1:25" ht="48" customHeight="1" thickBot="1">
      <c r="A68" s="253">
        <v>59</v>
      </c>
      <c r="B68" s="248"/>
      <c r="C68" s="256"/>
      <c r="D68" s="321"/>
      <c r="E68" s="320">
        <f>IFERROR(INDEX(Code!$H$11:$H$29,MATCH('Exterior Space'!C68,Code!$G$11:$G$29,0)),0)</f>
        <v>0</v>
      </c>
      <c r="F68" s="321">
        <f>IFERROR(VLOOKUP(C68,Code!$G$11:$M$29,3,FALSE),0)</f>
        <v>0</v>
      </c>
      <c r="G68" s="322"/>
      <c r="H68" s="254">
        <f>IFERROR(VLOOKUP(G68,'LED Products List'!$B$8:$G$57,2,FALSE),0)</f>
        <v>0</v>
      </c>
      <c r="I68" s="254">
        <f>IFERROR(VLOOKUP(G68,'LED Products List'!$B$8:$G$57,3,FALSE),0)</f>
        <v>0</v>
      </c>
      <c r="J68" s="254">
        <f>IFERROR(VLOOKUP(G68,'LED Products List'!$B$8:$G$57,4,FALSE),0)</f>
        <v>0</v>
      </c>
      <c r="K68" s="248"/>
      <c r="L68" s="323"/>
      <c r="M68" s="322">
        <f t="shared" si="7"/>
        <v>0</v>
      </c>
      <c r="N68" s="324">
        <f t="array" ref="N68">IFERROR(INDEX(Code!$J$10:$M$29,MATCH('Exterior Space'!C68,Code!$G$10:$G$29,0),MATCH('Exterior Space'!$C$8,Code!$J$9:$M$9,0)),0)</f>
        <v>0</v>
      </c>
      <c r="O68" s="255">
        <f t="shared" si="1"/>
        <v>0</v>
      </c>
      <c r="P68" s="255">
        <f t="shared" si="2"/>
        <v>0</v>
      </c>
      <c r="Q68" s="255">
        <f t="shared" si="3"/>
        <v>0</v>
      </c>
      <c r="R68" s="644"/>
      <c r="S68" s="645"/>
      <c r="T68" s="646"/>
      <c r="U68" s="25">
        <f t="shared" si="0"/>
        <v>0</v>
      </c>
      <c r="V68" s="493">
        <f t="shared" si="4"/>
        <v>0</v>
      </c>
      <c r="W68" s="494">
        <f>IF('Project Information'!$C$15="Space By Space",O68,0)</f>
        <v>0</v>
      </c>
      <c r="X68" s="329">
        <f t="shared" si="5"/>
        <v>0</v>
      </c>
      <c r="Y68" s="494">
        <f t="shared" si="6"/>
        <v>0</v>
      </c>
    </row>
    <row r="69" spans="1:25" ht="48" customHeight="1" thickBot="1">
      <c r="A69" s="253">
        <v>60</v>
      </c>
      <c r="B69" s="248"/>
      <c r="C69" s="256"/>
      <c r="D69" s="321"/>
      <c r="E69" s="320">
        <f>IFERROR(INDEX(Code!$H$11:$H$29,MATCH('Exterior Space'!C69,Code!$G$11:$G$29,0)),0)</f>
        <v>0</v>
      </c>
      <c r="F69" s="321">
        <f>IFERROR(VLOOKUP(C69,Code!$G$11:$M$29,3,FALSE),0)</f>
        <v>0</v>
      </c>
      <c r="G69" s="322"/>
      <c r="H69" s="254">
        <f>IFERROR(VLOOKUP(G69,'LED Products List'!$B$8:$G$57,2,FALSE),0)</f>
        <v>0</v>
      </c>
      <c r="I69" s="254">
        <f>IFERROR(VLOOKUP(G69,'LED Products List'!$B$8:$G$57,3,FALSE),0)</f>
        <v>0</v>
      </c>
      <c r="J69" s="254">
        <f>IFERROR(VLOOKUP(G69,'LED Products List'!$B$8:$G$57,4,FALSE),0)</f>
        <v>0</v>
      </c>
      <c r="K69" s="248"/>
      <c r="L69" s="323"/>
      <c r="M69" s="322">
        <f t="shared" si="7"/>
        <v>0</v>
      </c>
      <c r="N69" s="324">
        <f t="array" ref="N69">IFERROR(INDEX(Code!$J$10:$M$29,MATCH('Exterior Space'!C69,Code!$G$10:$G$29,0),MATCH('Exterior Space'!$C$8,Code!$J$9:$M$9,0)),0)</f>
        <v>0</v>
      </c>
      <c r="O69" s="255">
        <f t="shared" si="1"/>
        <v>0</v>
      </c>
      <c r="P69" s="255">
        <f t="shared" si="2"/>
        <v>0</v>
      </c>
      <c r="Q69" s="255">
        <f t="shared" si="3"/>
        <v>0</v>
      </c>
      <c r="R69" s="644"/>
      <c r="S69" s="645"/>
      <c r="T69" s="646"/>
      <c r="U69" s="25">
        <f t="shared" si="0"/>
        <v>0</v>
      </c>
      <c r="V69" s="493">
        <f t="shared" si="4"/>
        <v>0</v>
      </c>
      <c r="W69" s="494">
        <f>IF('Project Information'!$C$15="Space By Space",O69,0)</f>
        <v>0</v>
      </c>
      <c r="X69" s="329">
        <f t="shared" si="5"/>
        <v>0</v>
      </c>
      <c r="Y69" s="494">
        <f t="shared" si="6"/>
        <v>0</v>
      </c>
    </row>
    <row r="70" spans="1:25" ht="48" customHeight="1" thickBot="1">
      <c r="A70" s="253">
        <v>61</v>
      </c>
      <c r="B70" s="248"/>
      <c r="C70" s="256"/>
      <c r="D70" s="321"/>
      <c r="E70" s="320">
        <f>IFERROR(INDEX(Code!$H$11:$H$29,MATCH('Exterior Space'!C70,Code!$G$11:$G$29,0)),0)</f>
        <v>0</v>
      </c>
      <c r="F70" s="321">
        <f>IFERROR(VLOOKUP(C70,Code!$G$11:$M$29,3,FALSE),0)</f>
        <v>0</v>
      </c>
      <c r="G70" s="322"/>
      <c r="H70" s="254">
        <f>IFERROR(VLOOKUP(G70,'LED Products List'!$B$8:$G$57,2,FALSE),0)</f>
        <v>0</v>
      </c>
      <c r="I70" s="254">
        <f>IFERROR(VLOOKUP(G70,'LED Products List'!$B$8:$G$57,3,FALSE),0)</f>
        <v>0</v>
      </c>
      <c r="J70" s="254">
        <f>IFERROR(VLOOKUP(G70,'LED Products List'!$B$8:$G$57,4,FALSE),0)</f>
        <v>0</v>
      </c>
      <c r="K70" s="248"/>
      <c r="L70" s="323"/>
      <c r="M70" s="322">
        <f t="shared" si="7"/>
        <v>0</v>
      </c>
      <c r="N70" s="324">
        <f t="array" ref="N70">IFERROR(INDEX(Code!$J$10:$M$29,MATCH('Exterior Space'!C70,Code!$G$10:$G$29,0),MATCH('Exterior Space'!$C$8,Code!$J$9:$M$9,0)),0)</f>
        <v>0</v>
      </c>
      <c r="O70" s="255">
        <f t="shared" si="1"/>
        <v>0</v>
      </c>
      <c r="P70" s="255">
        <f t="shared" si="2"/>
        <v>0</v>
      </c>
      <c r="Q70" s="255">
        <f t="shared" si="3"/>
        <v>0</v>
      </c>
      <c r="R70" s="644"/>
      <c r="S70" s="645"/>
      <c r="T70" s="646"/>
      <c r="U70" s="25">
        <f t="shared" si="0"/>
        <v>0</v>
      </c>
      <c r="V70" s="493">
        <f t="shared" si="4"/>
        <v>0</v>
      </c>
      <c r="W70" s="494">
        <f>IF('Project Information'!$C$15="Space By Space",O70,0)</f>
        <v>0</v>
      </c>
      <c r="X70" s="329">
        <f t="shared" si="5"/>
        <v>0</v>
      </c>
      <c r="Y70" s="494">
        <f t="shared" si="6"/>
        <v>0</v>
      </c>
    </row>
    <row r="71" spans="1:25" ht="48" customHeight="1" thickBot="1">
      <c r="A71" s="253">
        <v>62</v>
      </c>
      <c r="B71" s="248"/>
      <c r="C71" s="256"/>
      <c r="D71" s="321"/>
      <c r="E71" s="320">
        <f>IFERROR(INDEX(Code!$H$11:$H$29,MATCH('Exterior Space'!C71,Code!$G$11:$G$29,0)),0)</f>
        <v>0</v>
      </c>
      <c r="F71" s="321">
        <f>IFERROR(VLOOKUP(C71,Code!$G$11:$M$29,3,FALSE),0)</f>
        <v>0</v>
      </c>
      <c r="G71" s="322"/>
      <c r="H71" s="254">
        <f>IFERROR(VLOOKUP(G71,'LED Products List'!$B$8:$G$57,2,FALSE),0)</f>
        <v>0</v>
      </c>
      <c r="I71" s="254">
        <f>IFERROR(VLOOKUP(G71,'LED Products List'!$B$8:$G$57,3,FALSE),0)</f>
        <v>0</v>
      </c>
      <c r="J71" s="254">
        <f>IFERROR(VLOOKUP(G71,'LED Products List'!$B$8:$G$57,4,FALSE),0)</f>
        <v>0</v>
      </c>
      <c r="K71" s="248"/>
      <c r="L71" s="323"/>
      <c r="M71" s="322">
        <f t="shared" si="7"/>
        <v>0</v>
      </c>
      <c r="N71" s="324">
        <f t="array" ref="N71">IFERROR(INDEX(Code!$J$10:$M$29,MATCH('Exterior Space'!C71,Code!$G$10:$G$29,0),MATCH('Exterior Space'!$C$8,Code!$J$9:$M$9,0)),0)</f>
        <v>0</v>
      </c>
      <c r="O71" s="255">
        <f t="shared" si="1"/>
        <v>0</v>
      </c>
      <c r="P71" s="255">
        <f t="shared" si="2"/>
        <v>0</v>
      </c>
      <c r="Q71" s="255">
        <f t="shared" si="3"/>
        <v>0</v>
      </c>
      <c r="R71" s="644"/>
      <c r="S71" s="645"/>
      <c r="T71" s="646"/>
      <c r="U71" s="25">
        <f t="shared" si="0"/>
        <v>0</v>
      </c>
      <c r="V71" s="493">
        <f t="shared" si="4"/>
        <v>0</v>
      </c>
      <c r="W71" s="494">
        <f>IF('Project Information'!$C$15="Space By Space",O71,0)</f>
        <v>0</v>
      </c>
      <c r="X71" s="329">
        <f t="shared" si="5"/>
        <v>0</v>
      </c>
      <c r="Y71" s="494">
        <f t="shared" si="6"/>
        <v>0</v>
      </c>
    </row>
    <row r="72" spans="1:25" ht="48" customHeight="1" thickBot="1">
      <c r="A72" s="253">
        <v>63</v>
      </c>
      <c r="B72" s="248"/>
      <c r="C72" s="256"/>
      <c r="D72" s="321"/>
      <c r="E72" s="320">
        <f>IFERROR(INDEX(Code!$H$11:$H$29,MATCH('Exterior Space'!C72,Code!$G$11:$G$29,0)),0)</f>
        <v>0</v>
      </c>
      <c r="F72" s="321">
        <f>IFERROR(VLOOKUP(C72,Code!$G$11:$M$29,3,FALSE),0)</f>
        <v>0</v>
      </c>
      <c r="G72" s="322"/>
      <c r="H72" s="254">
        <f>IFERROR(VLOOKUP(G72,'LED Products List'!$B$8:$G$57,2,FALSE),0)</f>
        <v>0</v>
      </c>
      <c r="I72" s="254">
        <f>IFERROR(VLOOKUP(G72,'LED Products List'!$B$8:$G$57,3,FALSE),0)</f>
        <v>0</v>
      </c>
      <c r="J72" s="254">
        <f>IFERROR(VLOOKUP(G72,'LED Products List'!$B$8:$G$57,4,FALSE),0)</f>
        <v>0</v>
      </c>
      <c r="K72" s="248"/>
      <c r="L72" s="323"/>
      <c r="M72" s="322">
        <f t="shared" si="7"/>
        <v>0</v>
      </c>
      <c r="N72" s="324">
        <f t="array" ref="N72">IFERROR(INDEX(Code!$J$10:$M$29,MATCH('Exterior Space'!C72,Code!$G$10:$G$29,0),MATCH('Exterior Space'!$C$8,Code!$J$9:$M$9,0)),0)</f>
        <v>0</v>
      </c>
      <c r="O72" s="255">
        <f t="shared" si="1"/>
        <v>0</v>
      </c>
      <c r="P72" s="255">
        <f t="shared" si="2"/>
        <v>0</v>
      </c>
      <c r="Q72" s="255">
        <f t="shared" si="3"/>
        <v>0</v>
      </c>
      <c r="R72" s="644"/>
      <c r="S72" s="645"/>
      <c r="T72" s="646"/>
      <c r="U72" s="25">
        <f t="shared" si="0"/>
        <v>0</v>
      </c>
      <c r="V72" s="493">
        <f t="shared" si="4"/>
        <v>0</v>
      </c>
      <c r="W72" s="494">
        <f>IF('Project Information'!$C$15="Space By Space",O72,0)</f>
        <v>0</v>
      </c>
      <c r="X72" s="329">
        <f t="shared" si="5"/>
        <v>0</v>
      </c>
      <c r="Y72" s="494">
        <f t="shared" si="6"/>
        <v>0</v>
      </c>
    </row>
    <row r="73" spans="1:25" ht="48" customHeight="1" thickBot="1">
      <c r="A73" s="253">
        <v>64</v>
      </c>
      <c r="B73" s="248"/>
      <c r="C73" s="256"/>
      <c r="D73" s="321"/>
      <c r="E73" s="320">
        <f>IFERROR(INDEX(Code!$H$11:$H$29,MATCH('Exterior Space'!C73,Code!$G$11:$G$29,0)),0)</f>
        <v>0</v>
      </c>
      <c r="F73" s="321">
        <f>IFERROR(VLOOKUP(C73,Code!$G$11:$M$29,3,FALSE),0)</f>
        <v>0</v>
      </c>
      <c r="G73" s="322"/>
      <c r="H73" s="254">
        <f>IFERROR(VLOOKUP(G73,'LED Products List'!$B$8:$G$57,2,FALSE),0)</f>
        <v>0</v>
      </c>
      <c r="I73" s="254">
        <f>IFERROR(VLOOKUP(G73,'LED Products List'!$B$8:$G$57,3,FALSE),0)</f>
        <v>0</v>
      </c>
      <c r="J73" s="254">
        <f>IFERROR(VLOOKUP(G73,'LED Products List'!$B$8:$G$57,4,FALSE),0)</f>
        <v>0</v>
      </c>
      <c r="K73" s="248"/>
      <c r="L73" s="323"/>
      <c r="M73" s="322">
        <f t="shared" si="7"/>
        <v>0</v>
      </c>
      <c r="N73" s="324">
        <f t="array" ref="N73">IFERROR(INDEX(Code!$J$10:$M$29,MATCH('Exterior Space'!C73,Code!$G$10:$G$29,0),MATCH('Exterior Space'!$C$8,Code!$J$9:$M$9,0)),0)</f>
        <v>0</v>
      </c>
      <c r="O73" s="255">
        <f t="shared" si="1"/>
        <v>0</v>
      </c>
      <c r="P73" s="255">
        <f t="shared" si="2"/>
        <v>0</v>
      </c>
      <c r="Q73" s="255">
        <f t="shared" si="3"/>
        <v>0</v>
      </c>
      <c r="R73" s="644"/>
      <c r="S73" s="645"/>
      <c r="T73" s="646"/>
      <c r="U73" s="25">
        <f t="shared" si="0"/>
        <v>0</v>
      </c>
      <c r="V73" s="493">
        <f t="shared" si="4"/>
        <v>0</v>
      </c>
      <c r="W73" s="494">
        <f>IF('Project Information'!$C$15="Space By Space",O73,0)</f>
        <v>0</v>
      </c>
      <c r="X73" s="329">
        <f t="shared" si="5"/>
        <v>0</v>
      </c>
      <c r="Y73" s="494">
        <f t="shared" si="6"/>
        <v>0</v>
      </c>
    </row>
    <row r="74" spans="1:25" ht="48" customHeight="1" thickBot="1">
      <c r="A74" s="253">
        <v>65</v>
      </c>
      <c r="B74" s="248"/>
      <c r="C74" s="256"/>
      <c r="D74" s="321"/>
      <c r="E74" s="320">
        <f>IFERROR(INDEX(Code!$H$11:$H$29,MATCH('Exterior Space'!C74,Code!$G$11:$G$29,0)),0)</f>
        <v>0</v>
      </c>
      <c r="F74" s="321">
        <f>IFERROR(VLOOKUP(C74,Code!$G$11:$M$29,3,FALSE),0)</f>
        <v>0</v>
      </c>
      <c r="G74" s="322"/>
      <c r="H74" s="254">
        <f>IFERROR(VLOOKUP(G74,'LED Products List'!$B$8:$G$57,2,FALSE),0)</f>
        <v>0</v>
      </c>
      <c r="I74" s="254">
        <f>IFERROR(VLOOKUP(G74,'LED Products List'!$B$8:$G$57,3,FALSE),0)</f>
        <v>0</v>
      </c>
      <c r="J74" s="254">
        <f>IFERROR(VLOOKUP(G74,'LED Products List'!$B$8:$G$57,4,FALSE),0)</f>
        <v>0</v>
      </c>
      <c r="K74" s="248"/>
      <c r="L74" s="323"/>
      <c r="M74" s="322">
        <f t="shared" si="7"/>
        <v>0</v>
      </c>
      <c r="N74" s="324">
        <f t="array" ref="N74">IFERROR(INDEX(Code!$J$10:$M$29,MATCH('Exterior Space'!C74,Code!$G$10:$G$29,0),MATCH('Exterior Space'!$C$8,Code!$J$9:$M$9,0)),0)</f>
        <v>0</v>
      </c>
      <c r="O74" s="255">
        <f t="shared" si="1"/>
        <v>0</v>
      </c>
      <c r="P74" s="255">
        <f t="shared" si="2"/>
        <v>0</v>
      </c>
      <c r="Q74" s="255">
        <f t="shared" si="3"/>
        <v>0</v>
      </c>
      <c r="R74" s="644"/>
      <c r="S74" s="645"/>
      <c r="T74" s="646"/>
      <c r="U74" s="25">
        <f t="shared" ref="U74:U137" si="8">Q74*F74/1000</f>
        <v>0</v>
      </c>
      <c r="V74" s="493">
        <f t="shared" si="4"/>
        <v>0</v>
      </c>
      <c r="W74" s="494">
        <f>IF('Project Information'!$C$15="Space By Space",O74,0)</f>
        <v>0</v>
      </c>
      <c r="X74" s="329">
        <f t="shared" si="5"/>
        <v>0</v>
      </c>
      <c r="Y74" s="494">
        <f t="shared" si="6"/>
        <v>0</v>
      </c>
    </row>
    <row r="75" spans="1:25" ht="48" customHeight="1" thickBot="1">
      <c r="A75" s="253">
        <v>66</v>
      </c>
      <c r="B75" s="248"/>
      <c r="C75" s="256"/>
      <c r="D75" s="321"/>
      <c r="E75" s="320">
        <f>IFERROR(INDEX(Code!$H$11:$H$29,MATCH('Exterior Space'!C75,Code!$G$11:$G$29,0)),0)</f>
        <v>0</v>
      </c>
      <c r="F75" s="321">
        <f>IFERROR(VLOOKUP(C75,Code!$G$11:$M$29,3,FALSE),0)</f>
        <v>0</v>
      </c>
      <c r="G75" s="322"/>
      <c r="H75" s="254">
        <f>IFERROR(VLOOKUP(G75,'LED Products List'!$B$8:$G$57,2,FALSE),0)</f>
        <v>0</v>
      </c>
      <c r="I75" s="254">
        <f>IFERROR(VLOOKUP(G75,'LED Products List'!$B$8:$G$57,3,FALSE),0)</f>
        <v>0</v>
      </c>
      <c r="J75" s="254">
        <f>IFERROR(VLOOKUP(G75,'LED Products List'!$B$8:$G$57,4,FALSE),0)</f>
        <v>0</v>
      </c>
      <c r="K75" s="248"/>
      <c r="L75" s="323"/>
      <c r="M75" s="322">
        <f t="shared" ref="M75:M138" si="9">K75</f>
        <v>0</v>
      </c>
      <c r="N75" s="324">
        <f t="array" ref="N75">IFERROR(INDEX(Code!$J$10:$M$29,MATCH('Exterior Space'!C75,Code!$G$10:$G$29,0),MATCH('Exterior Space'!$C$8,Code!$J$9:$M$9,0)),0)</f>
        <v>0</v>
      </c>
      <c r="O75" s="255">
        <f t="shared" ref="O75:O138" si="10">IFERROR(N75*D75,0)</f>
        <v>0</v>
      </c>
      <c r="P75" s="255">
        <f t="shared" ref="P75:P138" si="11">IF(L75="Yes",(J75*K75)-(J75*K75*$U$2),J75*K75)</f>
        <v>0</v>
      </c>
      <c r="Q75" s="255">
        <f t="shared" ref="Q75:Q138" si="12">IF(L75="Yes",((J75*K75)-(J75*K75*$U$2))*F75,J75*K75*F75)</f>
        <v>0</v>
      </c>
      <c r="R75" s="644"/>
      <c r="S75" s="645"/>
      <c r="T75" s="646"/>
      <c r="U75" s="25">
        <f t="shared" si="8"/>
        <v>0</v>
      </c>
      <c r="V75" s="493">
        <f t="shared" ref="V75:V138" si="13">IF(L75="Yes",(J75*K75*$U$2),0)</f>
        <v>0</v>
      </c>
      <c r="W75" s="494">
        <f>IF('Project Information'!$C$15="Space By Space",O75,0)</f>
        <v>0</v>
      </c>
      <c r="X75" s="329">
        <f t="shared" ref="X75:X138" si="14">W75*F75</f>
        <v>0</v>
      </c>
      <c r="Y75" s="494">
        <f t="shared" ref="Y75:Y138" si="15">W75-P75</f>
        <v>0</v>
      </c>
    </row>
    <row r="76" spans="1:25" ht="48" customHeight="1" thickBot="1">
      <c r="A76" s="253">
        <v>67</v>
      </c>
      <c r="B76" s="248"/>
      <c r="C76" s="256"/>
      <c r="D76" s="321"/>
      <c r="E76" s="320">
        <f>IFERROR(INDEX(Code!$H$11:$H$29,MATCH('Exterior Space'!C76,Code!$G$11:$G$29,0)),0)</f>
        <v>0</v>
      </c>
      <c r="F76" s="321">
        <f>IFERROR(VLOOKUP(C76,Code!$G$11:$M$29,3,FALSE),0)</f>
        <v>0</v>
      </c>
      <c r="G76" s="322"/>
      <c r="H76" s="254">
        <f>IFERROR(VLOOKUP(G76,'LED Products List'!$B$8:$G$57,2,FALSE),0)</f>
        <v>0</v>
      </c>
      <c r="I76" s="254">
        <f>IFERROR(VLOOKUP(G76,'LED Products List'!$B$8:$G$57,3,FALSE),0)</f>
        <v>0</v>
      </c>
      <c r="J76" s="254">
        <f>IFERROR(VLOOKUP(G76,'LED Products List'!$B$8:$G$57,4,FALSE),0)</f>
        <v>0</v>
      </c>
      <c r="K76" s="248"/>
      <c r="L76" s="323"/>
      <c r="M76" s="322">
        <f t="shared" si="9"/>
        <v>0</v>
      </c>
      <c r="N76" s="324">
        <f t="array" ref="N76">IFERROR(INDEX(Code!$J$10:$M$29,MATCH('Exterior Space'!C76,Code!$G$10:$G$29,0),MATCH('Exterior Space'!$C$8,Code!$J$9:$M$9,0)),0)</f>
        <v>0</v>
      </c>
      <c r="O76" s="255">
        <f t="shared" si="10"/>
        <v>0</v>
      </c>
      <c r="P76" s="255">
        <f t="shared" si="11"/>
        <v>0</v>
      </c>
      <c r="Q76" s="255">
        <f t="shared" si="12"/>
        <v>0</v>
      </c>
      <c r="R76" s="644"/>
      <c r="S76" s="645"/>
      <c r="T76" s="646"/>
      <c r="U76" s="25">
        <f t="shared" si="8"/>
        <v>0</v>
      </c>
      <c r="V76" s="493">
        <f t="shared" si="13"/>
        <v>0</v>
      </c>
      <c r="W76" s="494">
        <f>IF('Project Information'!$C$15="Space By Space",O76,0)</f>
        <v>0</v>
      </c>
      <c r="X76" s="329">
        <f t="shared" si="14"/>
        <v>0</v>
      </c>
      <c r="Y76" s="494">
        <f t="shared" si="15"/>
        <v>0</v>
      </c>
    </row>
    <row r="77" spans="1:25" ht="48" customHeight="1" thickBot="1">
      <c r="A77" s="253">
        <v>68</v>
      </c>
      <c r="B77" s="248"/>
      <c r="C77" s="256"/>
      <c r="D77" s="321"/>
      <c r="E77" s="320">
        <f>IFERROR(INDEX(Code!$H$11:$H$29,MATCH('Exterior Space'!C77,Code!$G$11:$G$29,0)),0)</f>
        <v>0</v>
      </c>
      <c r="F77" s="321">
        <f>IFERROR(VLOOKUP(C77,Code!$G$11:$M$29,3,FALSE),0)</f>
        <v>0</v>
      </c>
      <c r="G77" s="322"/>
      <c r="H77" s="254">
        <f>IFERROR(VLOOKUP(G77,'LED Products List'!$B$8:$G$57,2,FALSE),0)</f>
        <v>0</v>
      </c>
      <c r="I77" s="254">
        <f>IFERROR(VLOOKUP(G77,'LED Products List'!$B$8:$G$57,3,FALSE),0)</f>
        <v>0</v>
      </c>
      <c r="J77" s="254">
        <f>IFERROR(VLOOKUP(G77,'LED Products List'!$B$8:$G$57,4,FALSE),0)</f>
        <v>0</v>
      </c>
      <c r="K77" s="248"/>
      <c r="L77" s="323"/>
      <c r="M77" s="322">
        <f t="shared" si="9"/>
        <v>0</v>
      </c>
      <c r="N77" s="324">
        <f t="array" ref="N77">IFERROR(INDEX(Code!$J$10:$M$29,MATCH('Exterior Space'!C77,Code!$G$10:$G$29,0),MATCH('Exterior Space'!$C$8,Code!$J$9:$M$9,0)),0)</f>
        <v>0</v>
      </c>
      <c r="O77" s="255">
        <f t="shared" si="10"/>
        <v>0</v>
      </c>
      <c r="P77" s="255">
        <f t="shared" si="11"/>
        <v>0</v>
      </c>
      <c r="Q77" s="255">
        <f t="shared" si="12"/>
        <v>0</v>
      </c>
      <c r="R77" s="644"/>
      <c r="S77" s="645"/>
      <c r="T77" s="646"/>
      <c r="U77" s="25">
        <f t="shared" si="8"/>
        <v>0</v>
      </c>
      <c r="V77" s="493">
        <f t="shared" si="13"/>
        <v>0</v>
      </c>
      <c r="W77" s="494">
        <f>IF('Project Information'!$C$15="Space By Space",O77,0)</f>
        <v>0</v>
      </c>
      <c r="X77" s="329">
        <f t="shared" si="14"/>
        <v>0</v>
      </c>
      <c r="Y77" s="494">
        <f t="shared" si="15"/>
        <v>0</v>
      </c>
    </row>
    <row r="78" spans="1:25" ht="48" customHeight="1" thickBot="1">
      <c r="A78" s="253">
        <v>69</v>
      </c>
      <c r="B78" s="248"/>
      <c r="C78" s="256"/>
      <c r="D78" s="321"/>
      <c r="E78" s="320">
        <f>IFERROR(INDEX(Code!$H$11:$H$29,MATCH('Exterior Space'!C78,Code!$G$11:$G$29,0)),0)</f>
        <v>0</v>
      </c>
      <c r="F78" s="321">
        <f>IFERROR(VLOOKUP(C78,Code!$G$11:$M$29,3,FALSE),0)</f>
        <v>0</v>
      </c>
      <c r="G78" s="322"/>
      <c r="H78" s="254">
        <f>IFERROR(VLOOKUP(G78,'LED Products List'!$B$8:$G$57,2,FALSE),0)</f>
        <v>0</v>
      </c>
      <c r="I78" s="254">
        <f>IFERROR(VLOOKUP(G78,'LED Products List'!$B$8:$G$57,3,FALSE),0)</f>
        <v>0</v>
      </c>
      <c r="J78" s="254">
        <f>IFERROR(VLOOKUP(G78,'LED Products List'!$B$8:$G$57,4,FALSE),0)</f>
        <v>0</v>
      </c>
      <c r="K78" s="248"/>
      <c r="L78" s="323"/>
      <c r="M78" s="322">
        <f t="shared" si="9"/>
        <v>0</v>
      </c>
      <c r="N78" s="324">
        <f t="array" ref="N78">IFERROR(INDEX(Code!$J$10:$M$29,MATCH('Exterior Space'!C78,Code!$G$10:$G$29,0),MATCH('Exterior Space'!$C$8,Code!$J$9:$M$9,0)),0)</f>
        <v>0</v>
      </c>
      <c r="O78" s="255">
        <f t="shared" si="10"/>
        <v>0</v>
      </c>
      <c r="P78" s="255">
        <f t="shared" si="11"/>
        <v>0</v>
      </c>
      <c r="Q78" s="255">
        <f t="shared" si="12"/>
        <v>0</v>
      </c>
      <c r="R78" s="644"/>
      <c r="S78" s="645"/>
      <c r="T78" s="646"/>
      <c r="U78" s="25">
        <f t="shared" si="8"/>
        <v>0</v>
      </c>
      <c r="V78" s="493">
        <f t="shared" si="13"/>
        <v>0</v>
      </c>
      <c r="W78" s="494">
        <f>IF('Project Information'!$C$15="Space By Space",O78,0)</f>
        <v>0</v>
      </c>
      <c r="X78" s="329">
        <f t="shared" si="14"/>
        <v>0</v>
      </c>
      <c r="Y78" s="494">
        <f t="shared" si="15"/>
        <v>0</v>
      </c>
    </row>
    <row r="79" spans="1:25" ht="48" customHeight="1" thickBot="1">
      <c r="A79" s="253">
        <v>70</v>
      </c>
      <c r="B79" s="248"/>
      <c r="C79" s="256"/>
      <c r="D79" s="321"/>
      <c r="E79" s="320">
        <f>IFERROR(INDEX(Code!$H$11:$H$29,MATCH('Exterior Space'!C79,Code!$G$11:$G$29,0)),0)</f>
        <v>0</v>
      </c>
      <c r="F79" s="321">
        <f>IFERROR(VLOOKUP(C79,Code!$G$11:$M$29,3,FALSE),0)</f>
        <v>0</v>
      </c>
      <c r="G79" s="322"/>
      <c r="H79" s="254">
        <f>IFERROR(VLOOKUP(G79,'LED Products List'!$B$8:$G$57,2,FALSE),0)</f>
        <v>0</v>
      </c>
      <c r="I79" s="254">
        <f>IFERROR(VLOOKUP(G79,'LED Products List'!$B$8:$G$57,3,FALSE),0)</f>
        <v>0</v>
      </c>
      <c r="J79" s="254">
        <f>IFERROR(VLOOKUP(G79,'LED Products List'!$B$8:$G$57,4,FALSE),0)</f>
        <v>0</v>
      </c>
      <c r="K79" s="248"/>
      <c r="L79" s="323"/>
      <c r="M79" s="322">
        <f t="shared" si="9"/>
        <v>0</v>
      </c>
      <c r="N79" s="324">
        <f t="array" ref="N79">IFERROR(INDEX(Code!$J$10:$M$29,MATCH('Exterior Space'!C79,Code!$G$10:$G$29,0),MATCH('Exterior Space'!$C$8,Code!$J$9:$M$9,0)),0)</f>
        <v>0</v>
      </c>
      <c r="O79" s="255">
        <f t="shared" si="10"/>
        <v>0</v>
      </c>
      <c r="P79" s="255">
        <f t="shared" si="11"/>
        <v>0</v>
      </c>
      <c r="Q79" s="255">
        <f t="shared" si="12"/>
        <v>0</v>
      </c>
      <c r="R79" s="644"/>
      <c r="S79" s="645"/>
      <c r="T79" s="646"/>
      <c r="U79" s="25">
        <f t="shared" si="8"/>
        <v>0</v>
      </c>
      <c r="V79" s="493">
        <f t="shared" si="13"/>
        <v>0</v>
      </c>
      <c r="W79" s="494">
        <f>IF('Project Information'!$C$15="Space By Space",O79,0)</f>
        <v>0</v>
      </c>
      <c r="X79" s="329">
        <f t="shared" si="14"/>
        <v>0</v>
      </c>
      <c r="Y79" s="494">
        <f t="shared" si="15"/>
        <v>0</v>
      </c>
    </row>
    <row r="80" spans="1:25" ht="48" customHeight="1" thickBot="1">
      <c r="A80" s="253">
        <v>71</v>
      </c>
      <c r="B80" s="248"/>
      <c r="C80" s="256"/>
      <c r="D80" s="321"/>
      <c r="E80" s="320">
        <f>IFERROR(INDEX(Code!$H$11:$H$29,MATCH('Exterior Space'!C80,Code!$G$11:$G$29,0)),0)</f>
        <v>0</v>
      </c>
      <c r="F80" s="321">
        <f>IFERROR(VLOOKUP(C80,Code!$G$11:$M$29,3,FALSE),0)</f>
        <v>0</v>
      </c>
      <c r="G80" s="322"/>
      <c r="H80" s="254">
        <f>IFERROR(VLOOKUP(G80,'LED Products List'!$B$8:$G$57,2,FALSE),0)</f>
        <v>0</v>
      </c>
      <c r="I80" s="254">
        <f>IFERROR(VLOOKUP(G80,'LED Products List'!$B$8:$G$57,3,FALSE),0)</f>
        <v>0</v>
      </c>
      <c r="J80" s="254">
        <f>IFERROR(VLOOKUP(G80,'LED Products List'!$B$8:$G$57,4,FALSE),0)</f>
        <v>0</v>
      </c>
      <c r="K80" s="248"/>
      <c r="L80" s="323"/>
      <c r="M80" s="322">
        <f t="shared" si="9"/>
        <v>0</v>
      </c>
      <c r="N80" s="324">
        <f t="array" ref="N80">IFERROR(INDEX(Code!$J$10:$M$29,MATCH('Exterior Space'!C80,Code!$G$10:$G$29,0),MATCH('Exterior Space'!$C$8,Code!$J$9:$M$9,0)),0)</f>
        <v>0</v>
      </c>
      <c r="O80" s="255">
        <f t="shared" si="10"/>
        <v>0</v>
      </c>
      <c r="P80" s="255">
        <f t="shared" si="11"/>
        <v>0</v>
      </c>
      <c r="Q80" s="255">
        <f t="shared" si="12"/>
        <v>0</v>
      </c>
      <c r="R80" s="644"/>
      <c r="S80" s="645"/>
      <c r="T80" s="646"/>
      <c r="U80" s="25">
        <f t="shared" si="8"/>
        <v>0</v>
      </c>
      <c r="V80" s="493">
        <f t="shared" si="13"/>
        <v>0</v>
      </c>
      <c r="W80" s="494">
        <f>IF('Project Information'!$C$15="Space By Space",O80,0)</f>
        <v>0</v>
      </c>
      <c r="X80" s="329">
        <f t="shared" si="14"/>
        <v>0</v>
      </c>
      <c r="Y80" s="494">
        <f t="shared" si="15"/>
        <v>0</v>
      </c>
    </row>
    <row r="81" spans="1:25" ht="48" customHeight="1" thickBot="1">
      <c r="A81" s="253">
        <v>72</v>
      </c>
      <c r="B81" s="248"/>
      <c r="C81" s="256"/>
      <c r="D81" s="321"/>
      <c r="E81" s="320">
        <f>IFERROR(INDEX(Code!$H$11:$H$29,MATCH('Exterior Space'!C81,Code!$G$11:$G$29,0)),0)</f>
        <v>0</v>
      </c>
      <c r="F81" s="321">
        <f>IFERROR(VLOOKUP(C81,Code!$G$11:$M$29,3,FALSE),0)</f>
        <v>0</v>
      </c>
      <c r="G81" s="322"/>
      <c r="H81" s="254">
        <f>IFERROR(VLOOKUP(G81,'LED Products List'!$B$8:$G$57,2,FALSE),0)</f>
        <v>0</v>
      </c>
      <c r="I81" s="254">
        <f>IFERROR(VLOOKUP(G81,'LED Products List'!$B$8:$G$57,3,FALSE),0)</f>
        <v>0</v>
      </c>
      <c r="J81" s="254">
        <f>IFERROR(VLOOKUP(G81,'LED Products List'!$B$8:$G$57,4,FALSE),0)</f>
        <v>0</v>
      </c>
      <c r="K81" s="248"/>
      <c r="L81" s="323"/>
      <c r="M81" s="322">
        <f t="shared" si="9"/>
        <v>0</v>
      </c>
      <c r="N81" s="324">
        <f t="array" ref="N81">IFERROR(INDEX(Code!$J$10:$M$29,MATCH('Exterior Space'!C81,Code!$G$10:$G$29,0),MATCH('Exterior Space'!$C$8,Code!$J$9:$M$9,0)),0)</f>
        <v>0</v>
      </c>
      <c r="O81" s="255">
        <f t="shared" si="10"/>
        <v>0</v>
      </c>
      <c r="P81" s="255">
        <f t="shared" si="11"/>
        <v>0</v>
      </c>
      <c r="Q81" s="255">
        <f t="shared" si="12"/>
        <v>0</v>
      </c>
      <c r="R81" s="644"/>
      <c r="S81" s="645"/>
      <c r="T81" s="646"/>
      <c r="U81" s="25">
        <f t="shared" si="8"/>
        <v>0</v>
      </c>
      <c r="V81" s="493">
        <f t="shared" si="13"/>
        <v>0</v>
      </c>
      <c r="W81" s="494">
        <f>IF('Project Information'!$C$15="Space By Space",O81,0)</f>
        <v>0</v>
      </c>
      <c r="X81" s="329">
        <f t="shared" si="14"/>
        <v>0</v>
      </c>
      <c r="Y81" s="494">
        <f t="shared" si="15"/>
        <v>0</v>
      </c>
    </row>
    <row r="82" spans="1:25" ht="48" customHeight="1" thickBot="1">
      <c r="A82" s="253">
        <v>73</v>
      </c>
      <c r="B82" s="248"/>
      <c r="C82" s="256"/>
      <c r="D82" s="321"/>
      <c r="E82" s="320">
        <f>IFERROR(INDEX(Code!$H$11:$H$29,MATCH('Exterior Space'!C82,Code!$G$11:$G$29,0)),0)</f>
        <v>0</v>
      </c>
      <c r="F82" s="321">
        <f>IFERROR(VLOOKUP(C82,Code!$G$11:$M$29,3,FALSE),0)</f>
        <v>0</v>
      </c>
      <c r="G82" s="322"/>
      <c r="H82" s="254">
        <f>IFERROR(VLOOKUP(G82,'LED Products List'!$B$8:$G$57,2,FALSE),0)</f>
        <v>0</v>
      </c>
      <c r="I82" s="254">
        <f>IFERROR(VLOOKUP(G82,'LED Products List'!$B$8:$G$57,3,FALSE),0)</f>
        <v>0</v>
      </c>
      <c r="J82" s="254">
        <f>IFERROR(VLOOKUP(G82,'LED Products List'!$B$8:$G$57,4,FALSE),0)</f>
        <v>0</v>
      </c>
      <c r="K82" s="248"/>
      <c r="L82" s="323"/>
      <c r="M82" s="322">
        <f t="shared" si="9"/>
        <v>0</v>
      </c>
      <c r="N82" s="324">
        <f t="array" ref="N82">IFERROR(INDEX(Code!$J$10:$M$29,MATCH('Exterior Space'!C82,Code!$G$10:$G$29,0),MATCH('Exterior Space'!$C$8,Code!$J$9:$M$9,0)),0)</f>
        <v>0</v>
      </c>
      <c r="O82" s="255">
        <f t="shared" si="10"/>
        <v>0</v>
      </c>
      <c r="P82" s="255">
        <f t="shared" si="11"/>
        <v>0</v>
      </c>
      <c r="Q82" s="255">
        <f t="shared" si="12"/>
        <v>0</v>
      </c>
      <c r="R82" s="644"/>
      <c r="S82" s="645"/>
      <c r="T82" s="646"/>
      <c r="U82" s="25">
        <f t="shared" si="8"/>
        <v>0</v>
      </c>
      <c r="V82" s="493">
        <f t="shared" si="13"/>
        <v>0</v>
      </c>
      <c r="W82" s="494">
        <f>IF('Project Information'!$C$15="Space By Space",O82,0)</f>
        <v>0</v>
      </c>
      <c r="X82" s="329">
        <f t="shared" si="14"/>
        <v>0</v>
      </c>
      <c r="Y82" s="494">
        <f t="shared" si="15"/>
        <v>0</v>
      </c>
    </row>
    <row r="83" spans="1:25" ht="48" customHeight="1" thickBot="1">
      <c r="A83" s="253">
        <v>74</v>
      </c>
      <c r="B83" s="248"/>
      <c r="C83" s="256"/>
      <c r="D83" s="321"/>
      <c r="E83" s="320">
        <f>IFERROR(INDEX(Code!$H$11:$H$29,MATCH('Exterior Space'!C83,Code!$G$11:$G$29,0)),0)</f>
        <v>0</v>
      </c>
      <c r="F83" s="321">
        <f>IFERROR(VLOOKUP(C83,Code!$G$11:$M$29,3,FALSE),0)</f>
        <v>0</v>
      </c>
      <c r="G83" s="322"/>
      <c r="H83" s="254">
        <f>IFERROR(VLOOKUP(G83,'LED Products List'!$B$8:$G$57,2,FALSE),0)</f>
        <v>0</v>
      </c>
      <c r="I83" s="254">
        <f>IFERROR(VLOOKUP(G83,'LED Products List'!$B$8:$G$57,3,FALSE),0)</f>
        <v>0</v>
      </c>
      <c r="J83" s="254">
        <f>IFERROR(VLOOKUP(G83,'LED Products List'!$B$8:$G$57,4,FALSE),0)</f>
        <v>0</v>
      </c>
      <c r="K83" s="248"/>
      <c r="L83" s="323"/>
      <c r="M83" s="322">
        <f t="shared" si="9"/>
        <v>0</v>
      </c>
      <c r="N83" s="324">
        <f t="array" ref="N83">IFERROR(INDEX(Code!$J$10:$M$29,MATCH('Exterior Space'!C83,Code!$G$10:$G$29,0),MATCH('Exterior Space'!$C$8,Code!$J$9:$M$9,0)),0)</f>
        <v>0</v>
      </c>
      <c r="O83" s="255">
        <f t="shared" si="10"/>
        <v>0</v>
      </c>
      <c r="P83" s="255">
        <f t="shared" si="11"/>
        <v>0</v>
      </c>
      <c r="Q83" s="255">
        <f t="shared" si="12"/>
        <v>0</v>
      </c>
      <c r="R83" s="644"/>
      <c r="S83" s="645"/>
      <c r="T83" s="646"/>
      <c r="U83" s="25">
        <f t="shared" si="8"/>
        <v>0</v>
      </c>
      <c r="V83" s="493">
        <f t="shared" si="13"/>
        <v>0</v>
      </c>
      <c r="W83" s="494">
        <f>IF('Project Information'!$C$15="Space By Space",O83,0)</f>
        <v>0</v>
      </c>
      <c r="X83" s="329">
        <f t="shared" si="14"/>
        <v>0</v>
      </c>
      <c r="Y83" s="494">
        <f t="shared" si="15"/>
        <v>0</v>
      </c>
    </row>
    <row r="84" spans="1:25" ht="48" customHeight="1" thickBot="1">
      <c r="A84" s="253">
        <v>75</v>
      </c>
      <c r="B84" s="248"/>
      <c r="C84" s="256"/>
      <c r="D84" s="321"/>
      <c r="E84" s="320">
        <f>IFERROR(INDEX(Code!$H$11:$H$29,MATCH('Exterior Space'!C84,Code!$G$11:$G$29,0)),0)</f>
        <v>0</v>
      </c>
      <c r="F84" s="321">
        <f>IFERROR(VLOOKUP(C84,Code!$G$11:$M$29,3,FALSE),0)</f>
        <v>0</v>
      </c>
      <c r="G84" s="322"/>
      <c r="H84" s="254">
        <f>IFERROR(VLOOKUP(G84,'LED Products List'!$B$8:$G$57,2,FALSE),0)</f>
        <v>0</v>
      </c>
      <c r="I84" s="254">
        <f>IFERROR(VLOOKUP(G84,'LED Products List'!$B$8:$G$57,3,FALSE),0)</f>
        <v>0</v>
      </c>
      <c r="J84" s="254">
        <f>IFERROR(VLOOKUP(G84,'LED Products List'!$B$8:$G$57,4,FALSE),0)</f>
        <v>0</v>
      </c>
      <c r="K84" s="248"/>
      <c r="L84" s="323"/>
      <c r="M84" s="322">
        <f t="shared" si="9"/>
        <v>0</v>
      </c>
      <c r="N84" s="324">
        <f t="array" ref="N84">IFERROR(INDEX(Code!$J$10:$M$29,MATCH('Exterior Space'!C84,Code!$G$10:$G$29,0),MATCH('Exterior Space'!$C$8,Code!$J$9:$M$9,0)),0)</f>
        <v>0</v>
      </c>
      <c r="O84" s="255">
        <f t="shared" si="10"/>
        <v>0</v>
      </c>
      <c r="P84" s="255">
        <f t="shared" si="11"/>
        <v>0</v>
      </c>
      <c r="Q84" s="255">
        <f t="shared" si="12"/>
        <v>0</v>
      </c>
      <c r="R84" s="644"/>
      <c r="S84" s="645"/>
      <c r="T84" s="646"/>
      <c r="U84" s="25">
        <f t="shared" si="8"/>
        <v>0</v>
      </c>
      <c r="V84" s="493">
        <f t="shared" si="13"/>
        <v>0</v>
      </c>
      <c r="W84" s="494">
        <f>IF('Project Information'!$C$15="Space By Space",O84,0)</f>
        <v>0</v>
      </c>
      <c r="X84" s="329">
        <f t="shared" si="14"/>
        <v>0</v>
      </c>
      <c r="Y84" s="494">
        <f t="shared" si="15"/>
        <v>0</v>
      </c>
    </row>
    <row r="85" spans="1:25" ht="48" customHeight="1" thickBot="1">
      <c r="A85" s="253">
        <v>76</v>
      </c>
      <c r="B85" s="248"/>
      <c r="C85" s="256"/>
      <c r="D85" s="321"/>
      <c r="E85" s="320">
        <f>IFERROR(INDEX(Code!$H$11:$H$29,MATCH('Exterior Space'!C85,Code!$G$11:$G$29,0)),0)</f>
        <v>0</v>
      </c>
      <c r="F85" s="321">
        <f>IFERROR(VLOOKUP(C85,Code!$G$11:$M$29,3,FALSE),0)</f>
        <v>0</v>
      </c>
      <c r="G85" s="322"/>
      <c r="H85" s="254">
        <f>IFERROR(VLOOKUP(G85,'LED Products List'!$B$8:$G$57,2,FALSE),0)</f>
        <v>0</v>
      </c>
      <c r="I85" s="254">
        <f>IFERROR(VLOOKUP(G85,'LED Products List'!$B$8:$G$57,3,FALSE),0)</f>
        <v>0</v>
      </c>
      <c r="J85" s="254">
        <f>IFERROR(VLOOKUP(G85,'LED Products List'!$B$8:$G$57,4,FALSE),0)</f>
        <v>0</v>
      </c>
      <c r="K85" s="248"/>
      <c r="L85" s="323"/>
      <c r="M85" s="322">
        <f t="shared" si="9"/>
        <v>0</v>
      </c>
      <c r="N85" s="324">
        <f t="array" ref="N85">IFERROR(INDEX(Code!$J$10:$M$29,MATCH('Exterior Space'!C85,Code!$G$10:$G$29,0),MATCH('Exterior Space'!$C$8,Code!$J$9:$M$9,0)),0)</f>
        <v>0</v>
      </c>
      <c r="O85" s="255">
        <f t="shared" si="10"/>
        <v>0</v>
      </c>
      <c r="P85" s="255">
        <f t="shared" si="11"/>
        <v>0</v>
      </c>
      <c r="Q85" s="255">
        <f t="shared" si="12"/>
        <v>0</v>
      </c>
      <c r="R85" s="644"/>
      <c r="S85" s="645"/>
      <c r="T85" s="646"/>
      <c r="U85" s="25">
        <f t="shared" si="8"/>
        <v>0</v>
      </c>
      <c r="V85" s="493">
        <f t="shared" si="13"/>
        <v>0</v>
      </c>
      <c r="W85" s="494">
        <f>IF('Project Information'!$C$15="Space By Space",O85,0)</f>
        <v>0</v>
      </c>
      <c r="X85" s="329">
        <f t="shared" si="14"/>
        <v>0</v>
      </c>
      <c r="Y85" s="494">
        <f t="shared" si="15"/>
        <v>0</v>
      </c>
    </row>
    <row r="86" spans="1:25" ht="48" customHeight="1" thickBot="1">
      <c r="A86" s="253">
        <v>77</v>
      </c>
      <c r="B86" s="248"/>
      <c r="C86" s="256"/>
      <c r="D86" s="321"/>
      <c r="E86" s="320">
        <f>IFERROR(INDEX(Code!$H$11:$H$29,MATCH('Exterior Space'!C86,Code!$G$11:$G$29,0)),0)</f>
        <v>0</v>
      </c>
      <c r="F86" s="321">
        <f>IFERROR(VLOOKUP(C86,Code!$G$11:$M$29,3,FALSE),0)</f>
        <v>0</v>
      </c>
      <c r="G86" s="322"/>
      <c r="H86" s="254">
        <f>IFERROR(VLOOKUP(G86,'LED Products List'!$B$8:$G$57,2,FALSE),0)</f>
        <v>0</v>
      </c>
      <c r="I86" s="254">
        <f>IFERROR(VLOOKUP(G86,'LED Products List'!$B$8:$G$57,3,FALSE),0)</f>
        <v>0</v>
      </c>
      <c r="J86" s="254">
        <f>IFERROR(VLOOKUP(G86,'LED Products List'!$B$8:$G$57,4,FALSE),0)</f>
        <v>0</v>
      </c>
      <c r="K86" s="248"/>
      <c r="L86" s="323"/>
      <c r="M86" s="322">
        <f t="shared" si="9"/>
        <v>0</v>
      </c>
      <c r="N86" s="324">
        <f t="array" ref="N86">IFERROR(INDEX(Code!$J$10:$M$29,MATCH('Exterior Space'!C86,Code!$G$10:$G$29,0),MATCH('Exterior Space'!$C$8,Code!$J$9:$M$9,0)),0)</f>
        <v>0</v>
      </c>
      <c r="O86" s="255">
        <f t="shared" si="10"/>
        <v>0</v>
      </c>
      <c r="P86" s="255">
        <f t="shared" si="11"/>
        <v>0</v>
      </c>
      <c r="Q86" s="255">
        <f t="shared" si="12"/>
        <v>0</v>
      </c>
      <c r="R86" s="644"/>
      <c r="S86" s="645"/>
      <c r="T86" s="646"/>
      <c r="U86" s="25">
        <f t="shared" si="8"/>
        <v>0</v>
      </c>
      <c r="V86" s="493">
        <f t="shared" si="13"/>
        <v>0</v>
      </c>
      <c r="W86" s="494">
        <f>IF('Project Information'!$C$15="Space By Space",O86,0)</f>
        <v>0</v>
      </c>
      <c r="X86" s="329">
        <f t="shared" si="14"/>
        <v>0</v>
      </c>
      <c r="Y86" s="494">
        <f t="shared" si="15"/>
        <v>0</v>
      </c>
    </row>
    <row r="87" spans="1:25" ht="48" customHeight="1" thickBot="1">
      <c r="A87" s="253">
        <v>78</v>
      </c>
      <c r="B87" s="248"/>
      <c r="C87" s="256"/>
      <c r="D87" s="321"/>
      <c r="E87" s="320">
        <f>IFERROR(INDEX(Code!$H$11:$H$29,MATCH('Exterior Space'!C87,Code!$G$11:$G$29,0)),0)</f>
        <v>0</v>
      </c>
      <c r="F87" s="321">
        <f>IFERROR(VLOOKUP(C87,Code!$G$11:$M$29,3,FALSE),0)</f>
        <v>0</v>
      </c>
      <c r="G87" s="322"/>
      <c r="H87" s="254">
        <f>IFERROR(VLOOKUP(G87,'LED Products List'!$B$8:$G$57,2,FALSE),0)</f>
        <v>0</v>
      </c>
      <c r="I87" s="254">
        <f>IFERROR(VLOOKUP(G87,'LED Products List'!$B$8:$G$57,3,FALSE),0)</f>
        <v>0</v>
      </c>
      <c r="J87" s="254">
        <f>IFERROR(VLOOKUP(G87,'LED Products List'!$B$8:$G$57,4,FALSE),0)</f>
        <v>0</v>
      </c>
      <c r="K87" s="248"/>
      <c r="L87" s="323"/>
      <c r="M87" s="322">
        <f t="shared" si="9"/>
        <v>0</v>
      </c>
      <c r="N87" s="324">
        <f t="array" ref="N87">IFERROR(INDEX(Code!$J$10:$M$29,MATCH('Exterior Space'!C87,Code!$G$10:$G$29,0),MATCH('Exterior Space'!$C$8,Code!$J$9:$M$9,0)),0)</f>
        <v>0</v>
      </c>
      <c r="O87" s="255">
        <f t="shared" si="10"/>
        <v>0</v>
      </c>
      <c r="P87" s="255">
        <f t="shared" si="11"/>
        <v>0</v>
      </c>
      <c r="Q87" s="255">
        <f t="shared" si="12"/>
        <v>0</v>
      </c>
      <c r="R87" s="644"/>
      <c r="S87" s="645"/>
      <c r="T87" s="646"/>
      <c r="U87" s="25">
        <f t="shared" si="8"/>
        <v>0</v>
      </c>
      <c r="V87" s="493">
        <f t="shared" si="13"/>
        <v>0</v>
      </c>
      <c r="W87" s="494">
        <f>IF('Project Information'!$C$15="Space By Space",O87,0)</f>
        <v>0</v>
      </c>
      <c r="X87" s="329">
        <f t="shared" si="14"/>
        <v>0</v>
      </c>
      <c r="Y87" s="494">
        <f t="shared" si="15"/>
        <v>0</v>
      </c>
    </row>
    <row r="88" spans="1:25" ht="48" customHeight="1" thickBot="1">
      <c r="A88" s="253">
        <v>79</v>
      </c>
      <c r="B88" s="248"/>
      <c r="C88" s="256"/>
      <c r="D88" s="321"/>
      <c r="E88" s="320">
        <f>IFERROR(INDEX(Code!$H$11:$H$29,MATCH('Exterior Space'!C88,Code!$G$11:$G$29,0)),0)</f>
        <v>0</v>
      </c>
      <c r="F88" s="321">
        <f>IFERROR(VLOOKUP(C88,Code!$G$11:$M$29,3,FALSE),0)</f>
        <v>0</v>
      </c>
      <c r="G88" s="322"/>
      <c r="H88" s="254">
        <f>IFERROR(VLOOKUP(G88,'LED Products List'!$B$8:$G$57,2,FALSE),0)</f>
        <v>0</v>
      </c>
      <c r="I88" s="254">
        <f>IFERROR(VLOOKUP(G88,'LED Products List'!$B$8:$G$57,3,FALSE),0)</f>
        <v>0</v>
      </c>
      <c r="J88" s="254">
        <f>IFERROR(VLOOKUP(G88,'LED Products List'!$B$8:$G$57,4,FALSE),0)</f>
        <v>0</v>
      </c>
      <c r="K88" s="248"/>
      <c r="L88" s="323"/>
      <c r="M88" s="322">
        <f t="shared" si="9"/>
        <v>0</v>
      </c>
      <c r="N88" s="324">
        <f t="array" ref="N88">IFERROR(INDEX(Code!$J$10:$M$29,MATCH('Exterior Space'!C88,Code!$G$10:$G$29,0),MATCH('Exterior Space'!$C$8,Code!$J$9:$M$9,0)),0)</f>
        <v>0</v>
      </c>
      <c r="O88" s="255">
        <f t="shared" si="10"/>
        <v>0</v>
      </c>
      <c r="P88" s="255">
        <f t="shared" si="11"/>
        <v>0</v>
      </c>
      <c r="Q88" s="255">
        <f t="shared" si="12"/>
        <v>0</v>
      </c>
      <c r="R88" s="644"/>
      <c r="S88" s="645"/>
      <c r="T88" s="646"/>
      <c r="U88" s="25">
        <f t="shared" si="8"/>
        <v>0</v>
      </c>
      <c r="V88" s="493">
        <f t="shared" si="13"/>
        <v>0</v>
      </c>
      <c r="W88" s="494">
        <f>IF('Project Information'!$C$15="Space By Space",O88,0)</f>
        <v>0</v>
      </c>
      <c r="X88" s="329">
        <f t="shared" si="14"/>
        <v>0</v>
      </c>
      <c r="Y88" s="494">
        <f t="shared" si="15"/>
        <v>0</v>
      </c>
    </row>
    <row r="89" spans="1:25" ht="48" customHeight="1" thickBot="1">
      <c r="A89" s="253">
        <v>80</v>
      </c>
      <c r="B89" s="248"/>
      <c r="C89" s="256"/>
      <c r="D89" s="321"/>
      <c r="E89" s="320">
        <f>IFERROR(INDEX(Code!$H$11:$H$29,MATCH('Exterior Space'!C89,Code!$G$11:$G$29,0)),0)</f>
        <v>0</v>
      </c>
      <c r="F89" s="321">
        <f>IFERROR(VLOOKUP(C89,Code!$G$11:$M$29,3,FALSE),0)</f>
        <v>0</v>
      </c>
      <c r="G89" s="322"/>
      <c r="H89" s="254">
        <f>IFERROR(VLOOKUP(G89,'LED Products List'!$B$8:$G$57,2,FALSE),0)</f>
        <v>0</v>
      </c>
      <c r="I89" s="254">
        <f>IFERROR(VLOOKUP(G89,'LED Products List'!$B$8:$G$57,3,FALSE),0)</f>
        <v>0</v>
      </c>
      <c r="J89" s="254">
        <f>IFERROR(VLOOKUP(G89,'LED Products List'!$B$8:$G$57,4,FALSE),0)</f>
        <v>0</v>
      </c>
      <c r="K89" s="248"/>
      <c r="L89" s="323"/>
      <c r="M89" s="322">
        <f t="shared" si="9"/>
        <v>0</v>
      </c>
      <c r="N89" s="324">
        <f t="array" ref="N89">IFERROR(INDEX(Code!$J$10:$M$29,MATCH('Exterior Space'!C89,Code!$G$10:$G$29,0),MATCH('Exterior Space'!$C$8,Code!$J$9:$M$9,0)),0)</f>
        <v>0</v>
      </c>
      <c r="O89" s="255">
        <f t="shared" si="10"/>
        <v>0</v>
      </c>
      <c r="P89" s="255">
        <f t="shared" si="11"/>
        <v>0</v>
      </c>
      <c r="Q89" s="255">
        <f t="shared" si="12"/>
        <v>0</v>
      </c>
      <c r="R89" s="644"/>
      <c r="S89" s="645"/>
      <c r="T89" s="646"/>
      <c r="U89" s="25">
        <f t="shared" si="8"/>
        <v>0</v>
      </c>
      <c r="V89" s="493">
        <f t="shared" si="13"/>
        <v>0</v>
      </c>
      <c r="W89" s="494">
        <f>IF('Project Information'!$C$15="Space By Space",O89,0)</f>
        <v>0</v>
      </c>
      <c r="X89" s="329">
        <f t="shared" si="14"/>
        <v>0</v>
      </c>
      <c r="Y89" s="494">
        <f t="shared" si="15"/>
        <v>0</v>
      </c>
    </row>
    <row r="90" spans="1:25" ht="48" customHeight="1" thickBot="1">
      <c r="A90" s="253">
        <v>81</v>
      </c>
      <c r="B90" s="248"/>
      <c r="C90" s="256"/>
      <c r="D90" s="321"/>
      <c r="E90" s="320">
        <f>IFERROR(INDEX(Code!$H$11:$H$29,MATCH('Exterior Space'!C90,Code!$G$11:$G$29,0)),0)</f>
        <v>0</v>
      </c>
      <c r="F90" s="321">
        <f>IFERROR(VLOOKUP(C90,Code!$G$11:$M$29,3,FALSE),0)</f>
        <v>0</v>
      </c>
      <c r="G90" s="322"/>
      <c r="H90" s="254">
        <f>IFERROR(VLOOKUP(G90,'LED Products List'!$B$8:$G$57,2,FALSE),0)</f>
        <v>0</v>
      </c>
      <c r="I90" s="254">
        <f>IFERROR(VLOOKUP(G90,'LED Products List'!$B$8:$G$57,3,FALSE),0)</f>
        <v>0</v>
      </c>
      <c r="J90" s="254">
        <f>IFERROR(VLOOKUP(G90,'LED Products List'!$B$8:$G$57,4,FALSE),0)</f>
        <v>0</v>
      </c>
      <c r="K90" s="248"/>
      <c r="L90" s="323"/>
      <c r="M90" s="322">
        <f t="shared" si="9"/>
        <v>0</v>
      </c>
      <c r="N90" s="324">
        <f t="array" ref="N90">IFERROR(INDEX(Code!$J$10:$M$29,MATCH('Exterior Space'!C90,Code!$G$10:$G$29,0),MATCH('Exterior Space'!$C$8,Code!$J$9:$M$9,0)),0)</f>
        <v>0</v>
      </c>
      <c r="O90" s="255">
        <f t="shared" si="10"/>
        <v>0</v>
      </c>
      <c r="P90" s="255">
        <f t="shared" si="11"/>
        <v>0</v>
      </c>
      <c r="Q90" s="255">
        <f t="shared" si="12"/>
        <v>0</v>
      </c>
      <c r="R90" s="644"/>
      <c r="S90" s="645"/>
      <c r="T90" s="646"/>
      <c r="U90" s="25">
        <f t="shared" si="8"/>
        <v>0</v>
      </c>
      <c r="V90" s="493">
        <f t="shared" si="13"/>
        <v>0</v>
      </c>
      <c r="W90" s="494">
        <f>IF('Project Information'!$C$15="Space By Space",O90,0)</f>
        <v>0</v>
      </c>
      <c r="X90" s="329">
        <f t="shared" si="14"/>
        <v>0</v>
      </c>
      <c r="Y90" s="494">
        <f t="shared" si="15"/>
        <v>0</v>
      </c>
    </row>
    <row r="91" spans="1:25" ht="48" customHeight="1" thickBot="1">
      <c r="A91" s="253">
        <v>82</v>
      </c>
      <c r="B91" s="248"/>
      <c r="C91" s="256"/>
      <c r="D91" s="321"/>
      <c r="E91" s="320">
        <f>IFERROR(INDEX(Code!$H$11:$H$29,MATCH('Exterior Space'!C91,Code!$G$11:$G$29,0)),0)</f>
        <v>0</v>
      </c>
      <c r="F91" s="321">
        <f>IFERROR(VLOOKUP(C91,Code!$G$11:$M$29,3,FALSE),0)</f>
        <v>0</v>
      </c>
      <c r="G91" s="322"/>
      <c r="H91" s="254">
        <f>IFERROR(VLOOKUP(G91,'LED Products List'!$B$8:$G$57,2,FALSE),0)</f>
        <v>0</v>
      </c>
      <c r="I91" s="254">
        <f>IFERROR(VLOOKUP(G91,'LED Products List'!$B$8:$G$57,3,FALSE),0)</f>
        <v>0</v>
      </c>
      <c r="J91" s="254">
        <f>IFERROR(VLOOKUP(G91,'LED Products List'!$B$8:$G$57,4,FALSE),0)</f>
        <v>0</v>
      </c>
      <c r="K91" s="248"/>
      <c r="L91" s="323"/>
      <c r="M91" s="322">
        <f t="shared" si="9"/>
        <v>0</v>
      </c>
      <c r="N91" s="324">
        <f t="array" ref="N91">IFERROR(INDEX(Code!$J$10:$M$29,MATCH('Exterior Space'!C91,Code!$G$10:$G$29,0),MATCH('Exterior Space'!$C$8,Code!$J$9:$M$9,0)),0)</f>
        <v>0</v>
      </c>
      <c r="O91" s="255">
        <f t="shared" si="10"/>
        <v>0</v>
      </c>
      <c r="P91" s="255">
        <f t="shared" si="11"/>
        <v>0</v>
      </c>
      <c r="Q91" s="255">
        <f t="shared" si="12"/>
        <v>0</v>
      </c>
      <c r="R91" s="644"/>
      <c r="S91" s="645"/>
      <c r="T91" s="646"/>
      <c r="U91" s="25">
        <f t="shared" si="8"/>
        <v>0</v>
      </c>
      <c r="V91" s="493">
        <f t="shared" si="13"/>
        <v>0</v>
      </c>
      <c r="W91" s="494">
        <f>IF('Project Information'!$C$15="Space By Space",O91,0)</f>
        <v>0</v>
      </c>
      <c r="X91" s="329">
        <f t="shared" si="14"/>
        <v>0</v>
      </c>
      <c r="Y91" s="494">
        <f t="shared" si="15"/>
        <v>0</v>
      </c>
    </row>
    <row r="92" spans="1:25" ht="48" customHeight="1" thickBot="1">
      <c r="A92" s="253">
        <v>83</v>
      </c>
      <c r="B92" s="248"/>
      <c r="C92" s="256"/>
      <c r="D92" s="321"/>
      <c r="E92" s="320">
        <f>IFERROR(INDEX(Code!$H$11:$H$29,MATCH('Exterior Space'!C92,Code!$G$11:$G$29,0)),0)</f>
        <v>0</v>
      </c>
      <c r="F92" s="321">
        <f>IFERROR(VLOOKUP(C92,Code!$G$11:$M$29,3,FALSE),0)</f>
        <v>0</v>
      </c>
      <c r="G92" s="322"/>
      <c r="H92" s="254">
        <f>IFERROR(VLOOKUP(G92,'LED Products List'!$B$8:$G$57,2,FALSE),0)</f>
        <v>0</v>
      </c>
      <c r="I92" s="254">
        <f>IFERROR(VLOOKUP(G92,'LED Products List'!$B$8:$G$57,3,FALSE),0)</f>
        <v>0</v>
      </c>
      <c r="J92" s="254">
        <f>IFERROR(VLOOKUP(G92,'LED Products List'!$B$8:$G$57,4,FALSE),0)</f>
        <v>0</v>
      </c>
      <c r="K92" s="248"/>
      <c r="L92" s="323"/>
      <c r="M92" s="322">
        <f t="shared" si="9"/>
        <v>0</v>
      </c>
      <c r="N92" s="324">
        <f t="array" ref="N92">IFERROR(INDEX(Code!$J$10:$M$29,MATCH('Exterior Space'!C92,Code!$G$10:$G$29,0),MATCH('Exterior Space'!$C$8,Code!$J$9:$M$9,0)),0)</f>
        <v>0</v>
      </c>
      <c r="O92" s="255">
        <f t="shared" si="10"/>
        <v>0</v>
      </c>
      <c r="P92" s="255">
        <f t="shared" si="11"/>
        <v>0</v>
      </c>
      <c r="Q92" s="255">
        <f t="shared" si="12"/>
        <v>0</v>
      </c>
      <c r="R92" s="644"/>
      <c r="S92" s="645"/>
      <c r="T92" s="646"/>
      <c r="U92" s="25">
        <f t="shared" si="8"/>
        <v>0</v>
      </c>
      <c r="V92" s="493">
        <f t="shared" si="13"/>
        <v>0</v>
      </c>
      <c r="W92" s="494">
        <f>IF('Project Information'!$C$15="Space By Space",O92,0)</f>
        <v>0</v>
      </c>
      <c r="X92" s="329">
        <f t="shared" si="14"/>
        <v>0</v>
      </c>
      <c r="Y92" s="494">
        <f t="shared" si="15"/>
        <v>0</v>
      </c>
    </row>
    <row r="93" spans="1:25" ht="48" customHeight="1" thickBot="1">
      <c r="A93" s="253">
        <v>84</v>
      </c>
      <c r="B93" s="248"/>
      <c r="C93" s="256"/>
      <c r="D93" s="321"/>
      <c r="E93" s="320">
        <f>IFERROR(INDEX(Code!$H$11:$H$29,MATCH('Exterior Space'!C93,Code!$G$11:$G$29,0)),0)</f>
        <v>0</v>
      </c>
      <c r="F93" s="321">
        <f>IFERROR(VLOOKUP(C93,Code!$G$11:$M$29,3,FALSE),0)</f>
        <v>0</v>
      </c>
      <c r="G93" s="322"/>
      <c r="H93" s="254">
        <f>IFERROR(VLOOKUP(G93,'LED Products List'!$B$8:$G$57,2,FALSE),0)</f>
        <v>0</v>
      </c>
      <c r="I93" s="254">
        <f>IFERROR(VLOOKUP(G93,'LED Products List'!$B$8:$G$57,3,FALSE),0)</f>
        <v>0</v>
      </c>
      <c r="J93" s="254">
        <f>IFERROR(VLOOKUP(G93,'LED Products List'!$B$8:$G$57,4,FALSE),0)</f>
        <v>0</v>
      </c>
      <c r="K93" s="248"/>
      <c r="L93" s="323"/>
      <c r="M93" s="322">
        <f t="shared" si="9"/>
        <v>0</v>
      </c>
      <c r="N93" s="324">
        <f t="array" ref="N93">IFERROR(INDEX(Code!$J$10:$M$29,MATCH('Exterior Space'!C93,Code!$G$10:$G$29,0),MATCH('Exterior Space'!$C$8,Code!$J$9:$M$9,0)),0)</f>
        <v>0</v>
      </c>
      <c r="O93" s="255">
        <f t="shared" si="10"/>
        <v>0</v>
      </c>
      <c r="P93" s="255">
        <f t="shared" si="11"/>
        <v>0</v>
      </c>
      <c r="Q93" s="255">
        <f t="shared" si="12"/>
        <v>0</v>
      </c>
      <c r="R93" s="644"/>
      <c r="S93" s="645"/>
      <c r="T93" s="646"/>
      <c r="U93" s="25">
        <f t="shared" si="8"/>
        <v>0</v>
      </c>
      <c r="V93" s="493">
        <f t="shared" si="13"/>
        <v>0</v>
      </c>
      <c r="W93" s="494">
        <f>IF('Project Information'!$C$15="Space By Space",O93,0)</f>
        <v>0</v>
      </c>
      <c r="X93" s="329">
        <f t="shared" si="14"/>
        <v>0</v>
      </c>
      <c r="Y93" s="494">
        <f t="shared" si="15"/>
        <v>0</v>
      </c>
    </row>
    <row r="94" spans="1:25" ht="48" customHeight="1" thickBot="1">
      <c r="A94" s="253">
        <v>85</v>
      </c>
      <c r="B94" s="248"/>
      <c r="C94" s="256"/>
      <c r="D94" s="321"/>
      <c r="E94" s="320">
        <f>IFERROR(INDEX(Code!$H$11:$H$29,MATCH('Exterior Space'!C94,Code!$G$11:$G$29,0)),0)</f>
        <v>0</v>
      </c>
      <c r="F94" s="321">
        <f>IFERROR(VLOOKUP(C94,Code!$G$11:$M$29,3,FALSE),0)</f>
        <v>0</v>
      </c>
      <c r="G94" s="322"/>
      <c r="H94" s="254">
        <f>IFERROR(VLOOKUP(G94,'LED Products List'!$B$8:$G$57,2,FALSE),0)</f>
        <v>0</v>
      </c>
      <c r="I94" s="254">
        <f>IFERROR(VLOOKUP(G94,'LED Products List'!$B$8:$G$57,3,FALSE),0)</f>
        <v>0</v>
      </c>
      <c r="J94" s="254">
        <f>IFERROR(VLOOKUP(G94,'LED Products List'!$B$8:$G$57,4,FALSE),0)</f>
        <v>0</v>
      </c>
      <c r="K94" s="248"/>
      <c r="L94" s="323"/>
      <c r="M94" s="322">
        <f t="shared" si="9"/>
        <v>0</v>
      </c>
      <c r="N94" s="324">
        <f t="array" ref="N94">IFERROR(INDEX(Code!$J$10:$M$29,MATCH('Exterior Space'!C94,Code!$G$10:$G$29,0),MATCH('Exterior Space'!$C$8,Code!$J$9:$M$9,0)),0)</f>
        <v>0</v>
      </c>
      <c r="O94" s="255">
        <f t="shared" si="10"/>
        <v>0</v>
      </c>
      <c r="P94" s="255">
        <f t="shared" si="11"/>
        <v>0</v>
      </c>
      <c r="Q94" s="255">
        <f t="shared" si="12"/>
        <v>0</v>
      </c>
      <c r="R94" s="644"/>
      <c r="S94" s="645"/>
      <c r="T94" s="646"/>
      <c r="U94" s="25">
        <f t="shared" si="8"/>
        <v>0</v>
      </c>
      <c r="V94" s="493">
        <f t="shared" si="13"/>
        <v>0</v>
      </c>
      <c r="W94" s="494">
        <f>IF('Project Information'!$C$15="Space By Space",O94,0)</f>
        <v>0</v>
      </c>
      <c r="X94" s="329">
        <f t="shared" si="14"/>
        <v>0</v>
      </c>
      <c r="Y94" s="494">
        <f t="shared" si="15"/>
        <v>0</v>
      </c>
    </row>
    <row r="95" spans="1:25" ht="48" customHeight="1" thickBot="1">
      <c r="A95" s="253">
        <v>86</v>
      </c>
      <c r="B95" s="248"/>
      <c r="C95" s="256"/>
      <c r="D95" s="321"/>
      <c r="E95" s="320">
        <f>IFERROR(INDEX(Code!$H$11:$H$29,MATCH('Exterior Space'!C95,Code!$G$11:$G$29,0)),0)</f>
        <v>0</v>
      </c>
      <c r="F95" s="321">
        <f>IFERROR(VLOOKUP(C95,Code!$G$11:$M$29,3,FALSE),0)</f>
        <v>0</v>
      </c>
      <c r="G95" s="322"/>
      <c r="H95" s="254">
        <f>IFERROR(VLOOKUP(G95,'LED Products List'!$B$8:$G$57,2,FALSE),0)</f>
        <v>0</v>
      </c>
      <c r="I95" s="254">
        <f>IFERROR(VLOOKUP(G95,'LED Products List'!$B$8:$G$57,3,FALSE),0)</f>
        <v>0</v>
      </c>
      <c r="J95" s="254">
        <f>IFERROR(VLOOKUP(G95,'LED Products List'!$B$8:$G$57,4,FALSE),0)</f>
        <v>0</v>
      </c>
      <c r="K95" s="248"/>
      <c r="L95" s="323"/>
      <c r="M95" s="322">
        <f t="shared" si="9"/>
        <v>0</v>
      </c>
      <c r="N95" s="324">
        <f t="array" ref="N95">IFERROR(INDEX(Code!$J$10:$M$29,MATCH('Exterior Space'!C95,Code!$G$10:$G$29,0),MATCH('Exterior Space'!$C$8,Code!$J$9:$M$9,0)),0)</f>
        <v>0</v>
      </c>
      <c r="O95" s="255">
        <f t="shared" si="10"/>
        <v>0</v>
      </c>
      <c r="P95" s="255">
        <f t="shared" si="11"/>
        <v>0</v>
      </c>
      <c r="Q95" s="255">
        <f t="shared" si="12"/>
        <v>0</v>
      </c>
      <c r="R95" s="644"/>
      <c r="S95" s="645"/>
      <c r="T95" s="646"/>
      <c r="U95" s="25">
        <f t="shared" si="8"/>
        <v>0</v>
      </c>
      <c r="V95" s="493">
        <f t="shared" si="13"/>
        <v>0</v>
      </c>
      <c r="W95" s="494">
        <f>IF('Project Information'!$C$15="Space By Space",O95,0)</f>
        <v>0</v>
      </c>
      <c r="X95" s="329">
        <f t="shared" si="14"/>
        <v>0</v>
      </c>
      <c r="Y95" s="494">
        <f t="shared" si="15"/>
        <v>0</v>
      </c>
    </row>
    <row r="96" spans="1:25" ht="48" customHeight="1" thickBot="1">
      <c r="A96" s="253">
        <v>87</v>
      </c>
      <c r="B96" s="248"/>
      <c r="C96" s="256"/>
      <c r="D96" s="321"/>
      <c r="E96" s="320">
        <f>IFERROR(INDEX(Code!$H$11:$H$29,MATCH('Exterior Space'!C96,Code!$G$11:$G$29,0)),0)</f>
        <v>0</v>
      </c>
      <c r="F96" s="321">
        <f>IFERROR(VLOOKUP(C96,Code!$G$11:$M$29,3,FALSE),0)</f>
        <v>0</v>
      </c>
      <c r="G96" s="322"/>
      <c r="H96" s="254">
        <f>IFERROR(VLOOKUP(G96,'LED Products List'!$B$8:$G$57,2,FALSE),0)</f>
        <v>0</v>
      </c>
      <c r="I96" s="254">
        <f>IFERROR(VLOOKUP(G96,'LED Products List'!$B$8:$G$57,3,FALSE),0)</f>
        <v>0</v>
      </c>
      <c r="J96" s="254">
        <f>IFERROR(VLOOKUP(G96,'LED Products List'!$B$8:$G$57,4,FALSE),0)</f>
        <v>0</v>
      </c>
      <c r="K96" s="248"/>
      <c r="L96" s="323"/>
      <c r="M96" s="322">
        <f t="shared" si="9"/>
        <v>0</v>
      </c>
      <c r="N96" s="324">
        <f t="array" ref="N96">IFERROR(INDEX(Code!$J$10:$M$29,MATCH('Exterior Space'!C96,Code!$G$10:$G$29,0),MATCH('Exterior Space'!$C$8,Code!$J$9:$M$9,0)),0)</f>
        <v>0</v>
      </c>
      <c r="O96" s="255">
        <f t="shared" si="10"/>
        <v>0</v>
      </c>
      <c r="P96" s="255">
        <f t="shared" si="11"/>
        <v>0</v>
      </c>
      <c r="Q96" s="255">
        <f t="shared" si="12"/>
        <v>0</v>
      </c>
      <c r="R96" s="644"/>
      <c r="S96" s="645"/>
      <c r="T96" s="646"/>
      <c r="U96" s="25">
        <f t="shared" si="8"/>
        <v>0</v>
      </c>
      <c r="V96" s="493">
        <f t="shared" si="13"/>
        <v>0</v>
      </c>
      <c r="W96" s="494">
        <f>IF('Project Information'!$C$15="Space By Space",O96,0)</f>
        <v>0</v>
      </c>
      <c r="X96" s="329">
        <f t="shared" si="14"/>
        <v>0</v>
      </c>
      <c r="Y96" s="494">
        <f t="shared" si="15"/>
        <v>0</v>
      </c>
    </row>
    <row r="97" spans="1:25" ht="48" customHeight="1" thickBot="1">
      <c r="A97" s="253">
        <v>88</v>
      </c>
      <c r="B97" s="248"/>
      <c r="C97" s="256"/>
      <c r="D97" s="321"/>
      <c r="E97" s="320">
        <f>IFERROR(INDEX(Code!$H$11:$H$29,MATCH('Exterior Space'!C97,Code!$G$11:$G$29,0)),0)</f>
        <v>0</v>
      </c>
      <c r="F97" s="321">
        <f>IFERROR(VLOOKUP(C97,Code!$G$11:$M$29,3,FALSE),0)</f>
        <v>0</v>
      </c>
      <c r="G97" s="322"/>
      <c r="H97" s="254">
        <f>IFERROR(VLOOKUP(G97,'LED Products List'!$B$8:$G$57,2,FALSE),0)</f>
        <v>0</v>
      </c>
      <c r="I97" s="254">
        <f>IFERROR(VLOOKUP(G97,'LED Products List'!$B$8:$G$57,3,FALSE),0)</f>
        <v>0</v>
      </c>
      <c r="J97" s="254">
        <f>IFERROR(VLOOKUP(G97,'LED Products List'!$B$8:$G$57,4,FALSE),0)</f>
        <v>0</v>
      </c>
      <c r="K97" s="248"/>
      <c r="L97" s="323"/>
      <c r="M97" s="322">
        <f t="shared" si="9"/>
        <v>0</v>
      </c>
      <c r="N97" s="324">
        <f t="array" ref="N97">IFERROR(INDEX(Code!$J$10:$M$29,MATCH('Exterior Space'!C97,Code!$G$10:$G$29,0),MATCH('Exterior Space'!$C$8,Code!$J$9:$M$9,0)),0)</f>
        <v>0</v>
      </c>
      <c r="O97" s="255">
        <f t="shared" si="10"/>
        <v>0</v>
      </c>
      <c r="P97" s="255">
        <f t="shared" si="11"/>
        <v>0</v>
      </c>
      <c r="Q97" s="255">
        <f t="shared" si="12"/>
        <v>0</v>
      </c>
      <c r="R97" s="644"/>
      <c r="S97" s="645"/>
      <c r="T97" s="646"/>
      <c r="U97" s="25">
        <f t="shared" si="8"/>
        <v>0</v>
      </c>
      <c r="V97" s="493">
        <f t="shared" si="13"/>
        <v>0</v>
      </c>
      <c r="W97" s="494">
        <f>IF('Project Information'!$C$15="Space By Space",O97,0)</f>
        <v>0</v>
      </c>
      <c r="X97" s="329">
        <f t="shared" si="14"/>
        <v>0</v>
      </c>
      <c r="Y97" s="494">
        <f t="shared" si="15"/>
        <v>0</v>
      </c>
    </row>
    <row r="98" spans="1:25" ht="48" customHeight="1" thickBot="1">
      <c r="A98" s="253">
        <v>89</v>
      </c>
      <c r="B98" s="248"/>
      <c r="C98" s="256"/>
      <c r="D98" s="321"/>
      <c r="E98" s="320">
        <f>IFERROR(INDEX(Code!$H$11:$H$29,MATCH('Exterior Space'!C98,Code!$G$11:$G$29,0)),0)</f>
        <v>0</v>
      </c>
      <c r="F98" s="321">
        <f>IFERROR(VLOOKUP(C98,Code!$G$11:$M$29,3,FALSE),0)</f>
        <v>0</v>
      </c>
      <c r="G98" s="322"/>
      <c r="H98" s="254">
        <f>IFERROR(VLOOKUP(G98,'LED Products List'!$B$8:$G$57,2,FALSE),0)</f>
        <v>0</v>
      </c>
      <c r="I98" s="254">
        <f>IFERROR(VLOOKUP(G98,'LED Products List'!$B$8:$G$57,3,FALSE),0)</f>
        <v>0</v>
      </c>
      <c r="J98" s="254">
        <f>IFERROR(VLOOKUP(G98,'LED Products List'!$B$8:$G$57,4,FALSE),0)</f>
        <v>0</v>
      </c>
      <c r="K98" s="248"/>
      <c r="L98" s="323"/>
      <c r="M98" s="322">
        <f t="shared" si="9"/>
        <v>0</v>
      </c>
      <c r="N98" s="324">
        <f t="array" ref="N98">IFERROR(INDEX(Code!$J$10:$M$29,MATCH('Exterior Space'!C98,Code!$G$10:$G$29,0),MATCH('Exterior Space'!$C$8,Code!$J$9:$M$9,0)),0)</f>
        <v>0</v>
      </c>
      <c r="O98" s="255">
        <f t="shared" si="10"/>
        <v>0</v>
      </c>
      <c r="P98" s="255">
        <f t="shared" si="11"/>
        <v>0</v>
      </c>
      <c r="Q98" s="255">
        <f t="shared" si="12"/>
        <v>0</v>
      </c>
      <c r="R98" s="644"/>
      <c r="S98" s="645"/>
      <c r="T98" s="646"/>
      <c r="U98" s="25">
        <f t="shared" si="8"/>
        <v>0</v>
      </c>
      <c r="V98" s="493">
        <f t="shared" si="13"/>
        <v>0</v>
      </c>
      <c r="W98" s="494">
        <f>IF('Project Information'!$C$15="Space By Space",O98,0)</f>
        <v>0</v>
      </c>
      <c r="X98" s="329">
        <f t="shared" si="14"/>
        <v>0</v>
      </c>
      <c r="Y98" s="494">
        <f t="shared" si="15"/>
        <v>0</v>
      </c>
    </row>
    <row r="99" spans="1:25" ht="48" customHeight="1" thickBot="1">
      <c r="A99" s="253">
        <v>90</v>
      </c>
      <c r="B99" s="248"/>
      <c r="C99" s="256"/>
      <c r="D99" s="321"/>
      <c r="E99" s="320">
        <f>IFERROR(INDEX(Code!$H$11:$H$29,MATCH('Exterior Space'!C99,Code!$G$11:$G$29,0)),0)</f>
        <v>0</v>
      </c>
      <c r="F99" s="321">
        <f>IFERROR(VLOOKUP(C99,Code!$G$11:$M$29,3,FALSE),0)</f>
        <v>0</v>
      </c>
      <c r="G99" s="322"/>
      <c r="H99" s="254">
        <f>IFERROR(VLOOKUP(G99,'LED Products List'!$B$8:$G$57,2,FALSE),0)</f>
        <v>0</v>
      </c>
      <c r="I99" s="254">
        <f>IFERROR(VLOOKUP(G99,'LED Products List'!$B$8:$G$57,3,FALSE),0)</f>
        <v>0</v>
      </c>
      <c r="J99" s="254">
        <f>IFERROR(VLOOKUP(G99,'LED Products List'!$B$8:$G$57,4,FALSE),0)</f>
        <v>0</v>
      </c>
      <c r="K99" s="248"/>
      <c r="L99" s="323"/>
      <c r="M99" s="322">
        <f t="shared" si="9"/>
        <v>0</v>
      </c>
      <c r="N99" s="324">
        <f t="array" ref="N99">IFERROR(INDEX(Code!$J$10:$M$29,MATCH('Exterior Space'!C99,Code!$G$10:$G$29,0),MATCH('Exterior Space'!$C$8,Code!$J$9:$M$9,0)),0)</f>
        <v>0</v>
      </c>
      <c r="O99" s="255">
        <f t="shared" si="10"/>
        <v>0</v>
      </c>
      <c r="P99" s="255">
        <f t="shared" si="11"/>
        <v>0</v>
      </c>
      <c r="Q99" s="255">
        <f t="shared" si="12"/>
        <v>0</v>
      </c>
      <c r="R99" s="644"/>
      <c r="S99" s="645"/>
      <c r="T99" s="646"/>
      <c r="U99" s="25">
        <f t="shared" si="8"/>
        <v>0</v>
      </c>
      <c r="V99" s="493">
        <f t="shared" si="13"/>
        <v>0</v>
      </c>
      <c r="W99" s="494">
        <f>IF('Project Information'!$C$15="Space By Space",O99,0)</f>
        <v>0</v>
      </c>
      <c r="X99" s="329">
        <f t="shared" si="14"/>
        <v>0</v>
      </c>
      <c r="Y99" s="494">
        <f t="shared" si="15"/>
        <v>0</v>
      </c>
    </row>
    <row r="100" spans="1:25" ht="48" customHeight="1" thickBot="1">
      <c r="A100" s="253">
        <v>91</v>
      </c>
      <c r="B100" s="248"/>
      <c r="C100" s="256"/>
      <c r="D100" s="321"/>
      <c r="E100" s="320">
        <f>IFERROR(INDEX(Code!$H$11:$H$29,MATCH('Exterior Space'!C100,Code!$G$11:$G$29,0)),0)</f>
        <v>0</v>
      </c>
      <c r="F100" s="321">
        <f>IFERROR(VLOOKUP(C100,Code!$G$11:$M$29,3,FALSE),0)</f>
        <v>0</v>
      </c>
      <c r="G100" s="322"/>
      <c r="H100" s="254">
        <f>IFERROR(VLOOKUP(G100,'LED Products List'!$B$8:$G$57,2,FALSE),0)</f>
        <v>0</v>
      </c>
      <c r="I100" s="254">
        <f>IFERROR(VLOOKUP(G100,'LED Products List'!$B$8:$G$57,3,FALSE),0)</f>
        <v>0</v>
      </c>
      <c r="J100" s="254">
        <f>IFERROR(VLOOKUP(G100,'LED Products List'!$B$8:$G$57,4,FALSE),0)</f>
        <v>0</v>
      </c>
      <c r="K100" s="248"/>
      <c r="L100" s="323"/>
      <c r="M100" s="322">
        <f t="shared" si="9"/>
        <v>0</v>
      </c>
      <c r="N100" s="324">
        <f t="array" ref="N100">IFERROR(INDEX(Code!$J$10:$M$29,MATCH('Exterior Space'!C100,Code!$G$10:$G$29,0),MATCH('Exterior Space'!$C$8,Code!$J$9:$M$9,0)),0)</f>
        <v>0</v>
      </c>
      <c r="O100" s="255">
        <f t="shared" si="10"/>
        <v>0</v>
      </c>
      <c r="P100" s="255">
        <f t="shared" si="11"/>
        <v>0</v>
      </c>
      <c r="Q100" s="255">
        <f t="shared" si="12"/>
        <v>0</v>
      </c>
      <c r="R100" s="644"/>
      <c r="S100" s="645"/>
      <c r="T100" s="646"/>
      <c r="U100" s="25">
        <f t="shared" si="8"/>
        <v>0</v>
      </c>
      <c r="V100" s="493">
        <f t="shared" si="13"/>
        <v>0</v>
      </c>
      <c r="W100" s="494">
        <f>IF('Project Information'!$C$15="Space By Space",O100,0)</f>
        <v>0</v>
      </c>
      <c r="X100" s="329">
        <f t="shared" si="14"/>
        <v>0</v>
      </c>
      <c r="Y100" s="494">
        <f t="shared" si="15"/>
        <v>0</v>
      </c>
    </row>
    <row r="101" spans="1:25" ht="48" customHeight="1" thickBot="1">
      <c r="A101" s="253">
        <v>92</v>
      </c>
      <c r="B101" s="248"/>
      <c r="C101" s="256"/>
      <c r="D101" s="321"/>
      <c r="E101" s="320">
        <f>IFERROR(INDEX(Code!$H$11:$H$29,MATCH('Exterior Space'!C101,Code!$G$11:$G$29,0)),0)</f>
        <v>0</v>
      </c>
      <c r="F101" s="321">
        <f>IFERROR(VLOOKUP(C101,Code!$G$11:$M$29,3,FALSE),0)</f>
        <v>0</v>
      </c>
      <c r="G101" s="322"/>
      <c r="H101" s="254">
        <f>IFERROR(VLOOKUP(G101,'LED Products List'!$B$8:$G$57,2,FALSE),0)</f>
        <v>0</v>
      </c>
      <c r="I101" s="254">
        <f>IFERROR(VLOOKUP(G101,'LED Products List'!$B$8:$G$57,3,FALSE),0)</f>
        <v>0</v>
      </c>
      <c r="J101" s="254">
        <f>IFERROR(VLOOKUP(G101,'LED Products List'!$B$8:$G$57,4,FALSE),0)</f>
        <v>0</v>
      </c>
      <c r="K101" s="248"/>
      <c r="L101" s="323"/>
      <c r="M101" s="322">
        <f t="shared" si="9"/>
        <v>0</v>
      </c>
      <c r="N101" s="324">
        <f t="array" ref="N101">IFERROR(INDEX(Code!$J$10:$M$29,MATCH('Exterior Space'!C101,Code!$G$10:$G$29,0),MATCH('Exterior Space'!$C$8,Code!$J$9:$M$9,0)),0)</f>
        <v>0</v>
      </c>
      <c r="O101" s="255">
        <f t="shared" si="10"/>
        <v>0</v>
      </c>
      <c r="P101" s="255">
        <f t="shared" si="11"/>
        <v>0</v>
      </c>
      <c r="Q101" s="255">
        <f t="shared" si="12"/>
        <v>0</v>
      </c>
      <c r="R101" s="644"/>
      <c r="S101" s="645"/>
      <c r="T101" s="646"/>
      <c r="U101" s="25">
        <f t="shared" si="8"/>
        <v>0</v>
      </c>
      <c r="V101" s="493">
        <f t="shared" si="13"/>
        <v>0</v>
      </c>
      <c r="W101" s="494">
        <f>IF('Project Information'!$C$15="Space By Space",O101,0)</f>
        <v>0</v>
      </c>
      <c r="X101" s="329">
        <f t="shared" si="14"/>
        <v>0</v>
      </c>
      <c r="Y101" s="494">
        <f t="shared" si="15"/>
        <v>0</v>
      </c>
    </row>
    <row r="102" spans="1:25" ht="48" customHeight="1" thickBot="1">
      <c r="A102" s="253">
        <v>93</v>
      </c>
      <c r="B102" s="248"/>
      <c r="C102" s="256"/>
      <c r="D102" s="321"/>
      <c r="E102" s="320">
        <f>IFERROR(INDEX(Code!$H$11:$H$29,MATCH('Exterior Space'!C102,Code!$G$11:$G$29,0)),0)</f>
        <v>0</v>
      </c>
      <c r="F102" s="321">
        <f>IFERROR(VLOOKUP(C102,Code!$G$11:$M$29,3,FALSE),0)</f>
        <v>0</v>
      </c>
      <c r="G102" s="322"/>
      <c r="H102" s="254">
        <f>IFERROR(VLOOKUP(G102,'LED Products List'!$B$8:$G$57,2,FALSE),0)</f>
        <v>0</v>
      </c>
      <c r="I102" s="254">
        <f>IFERROR(VLOOKUP(G102,'LED Products List'!$B$8:$G$57,3,FALSE),0)</f>
        <v>0</v>
      </c>
      <c r="J102" s="254">
        <f>IFERROR(VLOOKUP(G102,'LED Products List'!$B$8:$G$57,4,FALSE),0)</f>
        <v>0</v>
      </c>
      <c r="K102" s="248"/>
      <c r="L102" s="323"/>
      <c r="M102" s="322">
        <f t="shared" si="9"/>
        <v>0</v>
      </c>
      <c r="N102" s="324">
        <f t="array" ref="N102">IFERROR(INDEX(Code!$J$10:$M$29,MATCH('Exterior Space'!C102,Code!$G$10:$G$29,0),MATCH('Exterior Space'!$C$8,Code!$J$9:$M$9,0)),0)</f>
        <v>0</v>
      </c>
      <c r="O102" s="255">
        <f t="shared" si="10"/>
        <v>0</v>
      </c>
      <c r="P102" s="255">
        <f t="shared" si="11"/>
        <v>0</v>
      </c>
      <c r="Q102" s="255">
        <f t="shared" si="12"/>
        <v>0</v>
      </c>
      <c r="R102" s="644"/>
      <c r="S102" s="645"/>
      <c r="T102" s="646"/>
      <c r="U102" s="25">
        <f t="shared" si="8"/>
        <v>0</v>
      </c>
      <c r="V102" s="493">
        <f t="shared" si="13"/>
        <v>0</v>
      </c>
      <c r="W102" s="494">
        <f>IF('Project Information'!$C$15="Space By Space",O102,0)</f>
        <v>0</v>
      </c>
      <c r="X102" s="329">
        <f t="shared" si="14"/>
        <v>0</v>
      </c>
      <c r="Y102" s="494">
        <f t="shared" si="15"/>
        <v>0</v>
      </c>
    </row>
    <row r="103" spans="1:25" ht="48" customHeight="1" thickBot="1">
      <c r="A103" s="253">
        <v>94</v>
      </c>
      <c r="B103" s="248"/>
      <c r="C103" s="256"/>
      <c r="D103" s="321"/>
      <c r="E103" s="320">
        <f>IFERROR(INDEX(Code!$H$11:$H$29,MATCH('Exterior Space'!C103,Code!$G$11:$G$29,0)),0)</f>
        <v>0</v>
      </c>
      <c r="F103" s="321">
        <f>IFERROR(VLOOKUP(C103,Code!$G$11:$M$29,3,FALSE),0)</f>
        <v>0</v>
      </c>
      <c r="G103" s="322"/>
      <c r="H103" s="254">
        <f>IFERROR(VLOOKUP(G103,'LED Products List'!$B$8:$G$57,2,FALSE),0)</f>
        <v>0</v>
      </c>
      <c r="I103" s="254">
        <f>IFERROR(VLOOKUP(G103,'LED Products List'!$B$8:$G$57,3,FALSE),0)</f>
        <v>0</v>
      </c>
      <c r="J103" s="254">
        <f>IFERROR(VLOOKUP(G103,'LED Products List'!$B$8:$G$57,4,FALSE),0)</f>
        <v>0</v>
      </c>
      <c r="K103" s="248"/>
      <c r="L103" s="323"/>
      <c r="M103" s="322">
        <f t="shared" si="9"/>
        <v>0</v>
      </c>
      <c r="N103" s="324">
        <f t="array" ref="N103">IFERROR(INDEX(Code!$J$10:$M$29,MATCH('Exterior Space'!C103,Code!$G$10:$G$29,0),MATCH('Exterior Space'!$C$8,Code!$J$9:$M$9,0)),0)</f>
        <v>0</v>
      </c>
      <c r="O103" s="255">
        <f t="shared" si="10"/>
        <v>0</v>
      </c>
      <c r="P103" s="255">
        <f t="shared" si="11"/>
        <v>0</v>
      </c>
      <c r="Q103" s="255">
        <f t="shared" si="12"/>
        <v>0</v>
      </c>
      <c r="R103" s="644"/>
      <c r="S103" s="645"/>
      <c r="T103" s="646"/>
      <c r="U103" s="25">
        <f t="shared" si="8"/>
        <v>0</v>
      </c>
      <c r="V103" s="493">
        <f t="shared" si="13"/>
        <v>0</v>
      </c>
      <c r="W103" s="494">
        <f>IF('Project Information'!$C$15="Space By Space",O103,0)</f>
        <v>0</v>
      </c>
      <c r="X103" s="329">
        <f t="shared" si="14"/>
        <v>0</v>
      </c>
      <c r="Y103" s="494">
        <f t="shared" si="15"/>
        <v>0</v>
      </c>
    </row>
    <row r="104" spans="1:25" ht="48" customHeight="1" thickBot="1">
      <c r="A104" s="253">
        <v>95</v>
      </c>
      <c r="B104" s="248"/>
      <c r="C104" s="256"/>
      <c r="D104" s="321"/>
      <c r="E104" s="320">
        <f>IFERROR(INDEX(Code!$H$11:$H$29,MATCH('Exterior Space'!C104,Code!$G$11:$G$29,0)),0)</f>
        <v>0</v>
      </c>
      <c r="F104" s="321">
        <f>IFERROR(VLOOKUP(C104,Code!$G$11:$M$29,3,FALSE),0)</f>
        <v>0</v>
      </c>
      <c r="G104" s="322"/>
      <c r="H104" s="254">
        <f>IFERROR(VLOOKUP(G104,'LED Products List'!$B$8:$G$57,2,FALSE),0)</f>
        <v>0</v>
      </c>
      <c r="I104" s="254">
        <f>IFERROR(VLOOKUP(G104,'LED Products List'!$B$8:$G$57,3,FALSE),0)</f>
        <v>0</v>
      </c>
      <c r="J104" s="254">
        <f>IFERROR(VLOOKUP(G104,'LED Products List'!$B$8:$G$57,4,FALSE),0)</f>
        <v>0</v>
      </c>
      <c r="K104" s="248"/>
      <c r="L104" s="323"/>
      <c r="M104" s="322">
        <f t="shared" si="9"/>
        <v>0</v>
      </c>
      <c r="N104" s="324">
        <f t="array" ref="N104">IFERROR(INDEX(Code!$J$10:$M$29,MATCH('Exterior Space'!C104,Code!$G$10:$G$29,0),MATCH('Exterior Space'!$C$8,Code!$J$9:$M$9,0)),0)</f>
        <v>0</v>
      </c>
      <c r="O104" s="255">
        <f t="shared" si="10"/>
        <v>0</v>
      </c>
      <c r="P104" s="255">
        <f t="shared" si="11"/>
        <v>0</v>
      </c>
      <c r="Q104" s="255">
        <f t="shared" si="12"/>
        <v>0</v>
      </c>
      <c r="R104" s="644"/>
      <c r="S104" s="645"/>
      <c r="T104" s="646"/>
      <c r="U104" s="25">
        <f t="shared" si="8"/>
        <v>0</v>
      </c>
      <c r="V104" s="493">
        <f t="shared" si="13"/>
        <v>0</v>
      </c>
      <c r="W104" s="494">
        <f>IF('Project Information'!$C$15="Space By Space",O104,0)</f>
        <v>0</v>
      </c>
      <c r="X104" s="329">
        <f t="shared" si="14"/>
        <v>0</v>
      </c>
      <c r="Y104" s="494">
        <f t="shared" si="15"/>
        <v>0</v>
      </c>
    </row>
    <row r="105" spans="1:25" ht="48" customHeight="1" thickBot="1">
      <c r="A105" s="253">
        <v>96</v>
      </c>
      <c r="B105" s="248"/>
      <c r="C105" s="256"/>
      <c r="D105" s="321"/>
      <c r="E105" s="320">
        <f>IFERROR(INDEX(Code!$H$11:$H$29,MATCH('Exterior Space'!C105,Code!$G$11:$G$29,0)),0)</f>
        <v>0</v>
      </c>
      <c r="F105" s="321">
        <f>IFERROR(VLOOKUP(C105,Code!$G$11:$M$29,3,FALSE),0)</f>
        <v>0</v>
      </c>
      <c r="G105" s="322"/>
      <c r="H105" s="254">
        <f>IFERROR(VLOOKUP(G105,'LED Products List'!$B$8:$G$57,2,FALSE),0)</f>
        <v>0</v>
      </c>
      <c r="I105" s="254">
        <f>IFERROR(VLOOKUP(G105,'LED Products List'!$B$8:$G$57,3,FALSE),0)</f>
        <v>0</v>
      </c>
      <c r="J105" s="254">
        <f>IFERROR(VLOOKUP(G105,'LED Products List'!$B$8:$G$57,4,FALSE),0)</f>
        <v>0</v>
      </c>
      <c r="K105" s="248"/>
      <c r="L105" s="323"/>
      <c r="M105" s="322">
        <f t="shared" si="9"/>
        <v>0</v>
      </c>
      <c r="N105" s="324">
        <f t="array" ref="N105">IFERROR(INDEX(Code!$J$10:$M$29,MATCH('Exterior Space'!C105,Code!$G$10:$G$29,0),MATCH('Exterior Space'!$C$8,Code!$J$9:$M$9,0)),0)</f>
        <v>0</v>
      </c>
      <c r="O105" s="255">
        <f t="shared" si="10"/>
        <v>0</v>
      </c>
      <c r="P105" s="255">
        <f t="shared" si="11"/>
        <v>0</v>
      </c>
      <c r="Q105" s="255">
        <f t="shared" si="12"/>
        <v>0</v>
      </c>
      <c r="R105" s="644"/>
      <c r="S105" s="645"/>
      <c r="T105" s="646"/>
      <c r="U105" s="25">
        <f t="shared" si="8"/>
        <v>0</v>
      </c>
      <c r="V105" s="493">
        <f t="shared" si="13"/>
        <v>0</v>
      </c>
      <c r="W105" s="494">
        <f>IF('Project Information'!$C$15="Space By Space",O105,0)</f>
        <v>0</v>
      </c>
      <c r="X105" s="329">
        <f t="shared" si="14"/>
        <v>0</v>
      </c>
      <c r="Y105" s="494">
        <f t="shared" si="15"/>
        <v>0</v>
      </c>
    </row>
    <row r="106" spans="1:25" ht="48" customHeight="1" thickBot="1">
      <c r="A106" s="253">
        <v>97</v>
      </c>
      <c r="B106" s="248"/>
      <c r="C106" s="256"/>
      <c r="D106" s="321"/>
      <c r="E106" s="320">
        <f>IFERROR(INDEX(Code!$H$11:$H$29,MATCH('Exterior Space'!C106,Code!$G$11:$G$29,0)),0)</f>
        <v>0</v>
      </c>
      <c r="F106" s="321">
        <f>IFERROR(VLOOKUP(C106,Code!$G$11:$M$29,3,FALSE),0)</f>
        <v>0</v>
      </c>
      <c r="G106" s="322"/>
      <c r="H106" s="254">
        <f>IFERROR(VLOOKUP(G106,'LED Products List'!$B$8:$G$57,2,FALSE),0)</f>
        <v>0</v>
      </c>
      <c r="I106" s="254">
        <f>IFERROR(VLOOKUP(G106,'LED Products List'!$B$8:$G$57,3,FALSE),0)</f>
        <v>0</v>
      </c>
      <c r="J106" s="254">
        <f>IFERROR(VLOOKUP(G106,'LED Products List'!$B$8:$G$57,4,FALSE),0)</f>
        <v>0</v>
      </c>
      <c r="K106" s="248"/>
      <c r="L106" s="323"/>
      <c r="M106" s="322">
        <f t="shared" si="9"/>
        <v>0</v>
      </c>
      <c r="N106" s="324">
        <f t="array" ref="N106">IFERROR(INDEX(Code!$J$10:$M$29,MATCH('Exterior Space'!C106,Code!$G$10:$G$29,0),MATCH('Exterior Space'!$C$8,Code!$J$9:$M$9,0)),0)</f>
        <v>0</v>
      </c>
      <c r="O106" s="255">
        <f t="shared" si="10"/>
        <v>0</v>
      </c>
      <c r="P106" s="255">
        <f t="shared" si="11"/>
        <v>0</v>
      </c>
      <c r="Q106" s="255">
        <f t="shared" si="12"/>
        <v>0</v>
      </c>
      <c r="R106" s="644"/>
      <c r="S106" s="645"/>
      <c r="T106" s="646"/>
      <c r="U106" s="25">
        <f t="shared" si="8"/>
        <v>0</v>
      </c>
      <c r="V106" s="493">
        <f t="shared" si="13"/>
        <v>0</v>
      </c>
      <c r="W106" s="494">
        <f>IF('Project Information'!$C$15="Space By Space",O106,0)</f>
        <v>0</v>
      </c>
      <c r="X106" s="329">
        <f t="shared" si="14"/>
        <v>0</v>
      </c>
      <c r="Y106" s="494">
        <f t="shared" si="15"/>
        <v>0</v>
      </c>
    </row>
    <row r="107" spans="1:25" ht="48" customHeight="1" thickBot="1">
      <c r="A107" s="253">
        <v>98</v>
      </c>
      <c r="B107" s="248"/>
      <c r="C107" s="256"/>
      <c r="D107" s="321"/>
      <c r="E107" s="320">
        <f>IFERROR(INDEX(Code!$H$11:$H$29,MATCH('Exterior Space'!C107,Code!$G$11:$G$29,0)),0)</f>
        <v>0</v>
      </c>
      <c r="F107" s="321">
        <f>IFERROR(VLOOKUP(C107,Code!$G$11:$M$29,3,FALSE),0)</f>
        <v>0</v>
      </c>
      <c r="G107" s="322"/>
      <c r="H107" s="254">
        <f>IFERROR(VLOOKUP(G107,'LED Products List'!$B$8:$G$57,2,FALSE),0)</f>
        <v>0</v>
      </c>
      <c r="I107" s="254">
        <f>IFERROR(VLOOKUP(G107,'LED Products List'!$B$8:$G$57,3,FALSE),0)</f>
        <v>0</v>
      </c>
      <c r="J107" s="254">
        <f>IFERROR(VLOOKUP(G107,'LED Products List'!$B$8:$G$57,4,FALSE),0)</f>
        <v>0</v>
      </c>
      <c r="K107" s="248"/>
      <c r="L107" s="323"/>
      <c r="M107" s="322">
        <f t="shared" si="9"/>
        <v>0</v>
      </c>
      <c r="N107" s="324">
        <f t="array" ref="N107">IFERROR(INDEX(Code!$J$10:$M$29,MATCH('Exterior Space'!C107,Code!$G$10:$G$29,0),MATCH('Exterior Space'!$C$8,Code!$J$9:$M$9,0)),0)</f>
        <v>0</v>
      </c>
      <c r="O107" s="255">
        <f t="shared" si="10"/>
        <v>0</v>
      </c>
      <c r="P107" s="255">
        <f t="shared" si="11"/>
        <v>0</v>
      </c>
      <c r="Q107" s="255">
        <f t="shared" si="12"/>
        <v>0</v>
      </c>
      <c r="R107" s="644"/>
      <c r="S107" s="645"/>
      <c r="T107" s="646"/>
      <c r="U107" s="25">
        <f t="shared" si="8"/>
        <v>0</v>
      </c>
      <c r="V107" s="493">
        <f t="shared" si="13"/>
        <v>0</v>
      </c>
      <c r="W107" s="494">
        <f>IF('Project Information'!$C$15="Space By Space",O107,0)</f>
        <v>0</v>
      </c>
      <c r="X107" s="329">
        <f t="shared" si="14"/>
        <v>0</v>
      </c>
      <c r="Y107" s="494">
        <f t="shared" si="15"/>
        <v>0</v>
      </c>
    </row>
    <row r="108" spans="1:25" ht="48" customHeight="1" thickBot="1">
      <c r="A108" s="253">
        <v>99</v>
      </c>
      <c r="B108" s="248"/>
      <c r="C108" s="256"/>
      <c r="D108" s="321"/>
      <c r="E108" s="320">
        <f>IFERROR(INDEX(Code!$H$11:$H$29,MATCH('Exterior Space'!C108,Code!$G$11:$G$29,0)),0)</f>
        <v>0</v>
      </c>
      <c r="F108" s="321">
        <f>IFERROR(VLOOKUP(C108,Code!$G$11:$M$29,3,FALSE),0)</f>
        <v>0</v>
      </c>
      <c r="G108" s="322"/>
      <c r="H108" s="254">
        <f>IFERROR(VLOOKUP(G108,'LED Products List'!$B$8:$G$57,2,FALSE),0)</f>
        <v>0</v>
      </c>
      <c r="I108" s="254">
        <f>IFERROR(VLOOKUP(G108,'LED Products List'!$B$8:$G$57,3,FALSE),0)</f>
        <v>0</v>
      </c>
      <c r="J108" s="254">
        <f>IFERROR(VLOOKUP(G108,'LED Products List'!$B$8:$G$57,4,FALSE),0)</f>
        <v>0</v>
      </c>
      <c r="K108" s="248"/>
      <c r="L108" s="323"/>
      <c r="M108" s="322">
        <f t="shared" si="9"/>
        <v>0</v>
      </c>
      <c r="N108" s="324">
        <f t="array" ref="N108">IFERROR(INDEX(Code!$J$10:$M$29,MATCH('Exterior Space'!C108,Code!$G$10:$G$29,0),MATCH('Exterior Space'!$C$8,Code!$J$9:$M$9,0)),0)</f>
        <v>0</v>
      </c>
      <c r="O108" s="255">
        <f t="shared" si="10"/>
        <v>0</v>
      </c>
      <c r="P108" s="255">
        <f t="shared" si="11"/>
        <v>0</v>
      </c>
      <c r="Q108" s="255">
        <f t="shared" si="12"/>
        <v>0</v>
      </c>
      <c r="R108" s="644"/>
      <c r="S108" s="645"/>
      <c r="T108" s="646"/>
      <c r="U108" s="25">
        <f t="shared" si="8"/>
        <v>0</v>
      </c>
      <c r="V108" s="493">
        <f t="shared" si="13"/>
        <v>0</v>
      </c>
      <c r="W108" s="494">
        <f>IF('Project Information'!$C$15="Space By Space",O108,0)</f>
        <v>0</v>
      </c>
      <c r="X108" s="329">
        <f t="shared" si="14"/>
        <v>0</v>
      </c>
      <c r="Y108" s="494">
        <f t="shared" si="15"/>
        <v>0</v>
      </c>
    </row>
    <row r="109" spans="1:25" ht="48" customHeight="1" thickBot="1">
      <c r="A109" s="253">
        <v>100</v>
      </c>
      <c r="B109" s="248"/>
      <c r="C109" s="256"/>
      <c r="D109" s="321"/>
      <c r="E109" s="320">
        <f>IFERROR(INDEX(Code!$H$11:$H$29,MATCH('Exterior Space'!C109,Code!$G$11:$G$29,0)),0)</f>
        <v>0</v>
      </c>
      <c r="F109" s="321">
        <f>IFERROR(VLOOKUP(C109,Code!$G$11:$M$29,3,FALSE),0)</f>
        <v>0</v>
      </c>
      <c r="G109" s="322"/>
      <c r="H109" s="254">
        <f>IFERROR(VLOOKUP(G109,'LED Products List'!$B$8:$G$57,2,FALSE),0)</f>
        <v>0</v>
      </c>
      <c r="I109" s="254">
        <f>IFERROR(VLOOKUP(G109,'LED Products List'!$B$8:$G$57,3,FALSE),0)</f>
        <v>0</v>
      </c>
      <c r="J109" s="254">
        <f>IFERROR(VLOOKUP(G109,'LED Products List'!$B$8:$G$57,4,FALSE),0)</f>
        <v>0</v>
      </c>
      <c r="K109" s="248"/>
      <c r="L109" s="323"/>
      <c r="M109" s="322">
        <f t="shared" si="9"/>
        <v>0</v>
      </c>
      <c r="N109" s="324">
        <f t="array" ref="N109">IFERROR(INDEX(Code!$J$10:$M$29,MATCH('Exterior Space'!C109,Code!$G$10:$G$29,0),MATCH('Exterior Space'!$C$8,Code!$J$9:$M$9,0)),0)</f>
        <v>0</v>
      </c>
      <c r="O109" s="255">
        <f t="shared" si="10"/>
        <v>0</v>
      </c>
      <c r="P109" s="255">
        <f t="shared" si="11"/>
        <v>0</v>
      </c>
      <c r="Q109" s="255">
        <f t="shared" si="12"/>
        <v>0</v>
      </c>
      <c r="R109" s="644"/>
      <c r="S109" s="645"/>
      <c r="T109" s="646"/>
      <c r="U109" s="25">
        <f t="shared" si="8"/>
        <v>0</v>
      </c>
      <c r="V109" s="493">
        <f t="shared" si="13"/>
        <v>0</v>
      </c>
      <c r="W109" s="494">
        <f>IF('Project Information'!$C$15="Space By Space",O109,0)</f>
        <v>0</v>
      </c>
      <c r="X109" s="329">
        <f t="shared" si="14"/>
        <v>0</v>
      </c>
      <c r="Y109" s="494">
        <f t="shared" si="15"/>
        <v>0</v>
      </c>
    </row>
    <row r="110" spans="1:25" ht="48" customHeight="1" thickBot="1">
      <c r="A110" s="253">
        <v>101</v>
      </c>
      <c r="B110" s="248"/>
      <c r="C110" s="256"/>
      <c r="D110" s="321"/>
      <c r="E110" s="320">
        <f>IFERROR(INDEX(Code!$H$11:$H$29,MATCH('Exterior Space'!C110,Code!$G$11:$G$29,0)),0)</f>
        <v>0</v>
      </c>
      <c r="F110" s="321">
        <f>IFERROR(VLOOKUP(C110,Code!$G$11:$M$29,3,FALSE),0)</f>
        <v>0</v>
      </c>
      <c r="G110" s="322"/>
      <c r="H110" s="254">
        <f>IFERROR(VLOOKUP(G110,'LED Products List'!$B$8:$G$57,2,FALSE),0)</f>
        <v>0</v>
      </c>
      <c r="I110" s="254">
        <f>IFERROR(VLOOKUP(G110,'LED Products List'!$B$8:$G$57,3,FALSE),0)</f>
        <v>0</v>
      </c>
      <c r="J110" s="254">
        <f>IFERROR(VLOOKUP(G110,'LED Products List'!$B$8:$G$57,4,FALSE),0)</f>
        <v>0</v>
      </c>
      <c r="K110" s="248"/>
      <c r="L110" s="323"/>
      <c r="M110" s="322">
        <f t="shared" si="9"/>
        <v>0</v>
      </c>
      <c r="N110" s="324">
        <f t="array" ref="N110">IFERROR(INDEX(Code!$J$10:$M$29,MATCH('Exterior Space'!C110,Code!$G$10:$G$29,0),MATCH('Exterior Space'!$C$8,Code!$J$9:$M$9,0)),0)</f>
        <v>0</v>
      </c>
      <c r="O110" s="255">
        <f t="shared" si="10"/>
        <v>0</v>
      </c>
      <c r="P110" s="255">
        <f t="shared" si="11"/>
        <v>0</v>
      </c>
      <c r="Q110" s="255">
        <f t="shared" si="12"/>
        <v>0</v>
      </c>
      <c r="R110" s="644"/>
      <c r="S110" s="645"/>
      <c r="T110" s="646"/>
      <c r="U110" s="25">
        <f t="shared" si="8"/>
        <v>0</v>
      </c>
      <c r="V110" s="493">
        <f t="shared" si="13"/>
        <v>0</v>
      </c>
      <c r="W110" s="494">
        <f>IF('Project Information'!$C$15="Space By Space",O110,0)</f>
        <v>0</v>
      </c>
      <c r="X110" s="329">
        <f t="shared" si="14"/>
        <v>0</v>
      </c>
      <c r="Y110" s="494">
        <f t="shared" si="15"/>
        <v>0</v>
      </c>
    </row>
    <row r="111" spans="1:25" ht="48" customHeight="1" thickBot="1">
      <c r="A111" s="253">
        <v>102</v>
      </c>
      <c r="B111" s="248"/>
      <c r="C111" s="256"/>
      <c r="D111" s="321"/>
      <c r="E111" s="320">
        <f>IFERROR(INDEX(Code!$H$11:$H$29,MATCH('Exterior Space'!C111,Code!$G$11:$G$29,0)),0)</f>
        <v>0</v>
      </c>
      <c r="F111" s="321">
        <f>IFERROR(VLOOKUP(C111,Code!$G$11:$M$29,3,FALSE),0)</f>
        <v>0</v>
      </c>
      <c r="G111" s="322"/>
      <c r="H111" s="254">
        <f>IFERROR(VLOOKUP(G111,'LED Products List'!$B$8:$G$57,2,FALSE),0)</f>
        <v>0</v>
      </c>
      <c r="I111" s="254">
        <f>IFERROR(VLOOKUP(G111,'LED Products List'!$B$8:$G$57,3,FALSE),0)</f>
        <v>0</v>
      </c>
      <c r="J111" s="254">
        <f>IFERROR(VLOOKUP(G111,'LED Products List'!$B$8:$G$57,4,FALSE),0)</f>
        <v>0</v>
      </c>
      <c r="K111" s="248"/>
      <c r="L111" s="323"/>
      <c r="M111" s="322">
        <f t="shared" si="9"/>
        <v>0</v>
      </c>
      <c r="N111" s="324">
        <f t="array" ref="N111">IFERROR(INDEX(Code!$J$10:$M$29,MATCH('Exterior Space'!C111,Code!$G$10:$G$29,0),MATCH('Exterior Space'!$C$8,Code!$J$9:$M$9,0)),0)</f>
        <v>0</v>
      </c>
      <c r="O111" s="255">
        <f t="shared" si="10"/>
        <v>0</v>
      </c>
      <c r="P111" s="255">
        <f t="shared" si="11"/>
        <v>0</v>
      </c>
      <c r="Q111" s="255">
        <f t="shared" si="12"/>
        <v>0</v>
      </c>
      <c r="R111" s="644"/>
      <c r="S111" s="645"/>
      <c r="T111" s="646"/>
      <c r="U111" s="25">
        <f t="shared" si="8"/>
        <v>0</v>
      </c>
      <c r="V111" s="493">
        <f t="shared" si="13"/>
        <v>0</v>
      </c>
      <c r="W111" s="494">
        <f>IF('Project Information'!$C$15="Space By Space",O111,0)</f>
        <v>0</v>
      </c>
      <c r="X111" s="329">
        <f t="shared" si="14"/>
        <v>0</v>
      </c>
      <c r="Y111" s="494">
        <f t="shared" si="15"/>
        <v>0</v>
      </c>
    </row>
    <row r="112" spans="1:25" ht="48" customHeight="1" thickBot="1">
      <c r="A112" s="253">
        <v>103</v>
      </c>
      <c r="B112" s="248"/>
      <c r="C112" s="256"/>
      <c r="D112" s="321"/>
      <c r="E112" s="320">
        <f>IFERROR(INDEX(Code!$H$11:$H$29,MATCH('Exterior Space'!C112,Code!$G$11:$G$29,0)),0)</f>
        <v>0</v>
      </c>
      <c r="F112" s="321">
        <f>IFERROR(VLOOKUP(C112,Code!$G$11:$M$29,3,FALSE),0)</f>
        <v>0</v>
      </c>
      <c r="G112" s="322"/>
      <c r="H112" s="254">
        <f>IFERROR(VLOOKUP(G112,'LED Products List'!$B$8:$G$57,2,FALSE),0)</f>
        <v>0</v>
      </c>
      <c r="I112" s="254">
        <f>IFERROR(VLOOKUP(G112,'LED Products List'!$B$8:$G$57,3,FALSE),0)</f>
        <v>0</v>
      </c>
      <c r="J112" s="254">
        <f>IFERROR(VLOOKUP(G112,'LED Products List'!$B$8:$G$57,4,FALSE),0)</f>
        <v>0</v>
      </c>
      <c r="K112" s="248"/>
      <c r="L112" s="323"/>
      <c r="M112" s="322">
        <f t="shared" si="9"/>
        <v>0</v>
      </c>
      <c r="N112" s="324">
        <f t="array" ref="N112">IFERROR(INDEX(Code!$J$10:$M$29,MATCH('Exterior Space'!C112,Code!$G$10:$G$29,0),MATCH('Exterior Space'!$C$8,Code!$J$9:$M$9,0)),0)</f>
        <v>0</v>
      </c>
      <c r="O112" s="255">
        <f t="shared" si="10"/>
        <v>0</v>
      </c>
      <c r="P112" s="255">
        <f t="shared" si="11"/>
        <v>0</v>
      </c>
      <c r="Q112" s="255">
        <f t="shared" si="12"/>
        <v>0</v>
      </c>
      <c r="R112" s="644"/>
      <c r="S112" s="645"/>
      <c r="T112" s="646"/>
      <c r="U112" s="25">
        <f t="shared" si="8"/>
        <v>0</v>
      </c>
      <c r="V112" s="493">
        <f t="shared" si="13"/>
        <v>0</v>
      </c>
      <c r="W112" s="494">
        <f>IF('Project Information'!$C$15="Space By Space",O112,0)</f>
        <v>0</v>
      </c>
      <c r="X112" s="329">
        <f t="shared" si="14"/>
        <v>0</v>
      </c>
      <c r="Y112" s="494">
        <f t="shared" si="15"/>
        <v>0</v>
      </c>
    </row>
    <row r="113" spans="1:25" ht="48" customHeight="1" thickBot="1">
      <c r="A113" s="253">
        <v>104</v>
      </c>
      <c r="B113" s="248"/>
      <c r="C113" s="256"/>
      <c r="D113" s="321"/>
      <c r="E113" s="320">
        <f>IFERROR(INDEX(Code!$H$11:$H$29,MATCH('Exterior Space'!C113,Code!$G$11:$G$29,0)),0)</f>
        <v>0</v>
      </c>
      <c r="F113" s="321">
        <f>IFERROR(VLOOKUP(C113,Code!$G$11:$M$29,3,FALSE),0)</f>
        <v>0</v>
      </c>
      <c r="G113" s="322"/>
      <c r="H113" s="254">
        <f>IFERROR(VLOOKUP(G113,'LED Products List'!$B$8:$G$57,2,FALSE),0)</f>
        <v>0</v>
      </c>
      <c r="I113" s="254">
        <f>IFERROR(VLOOKUP(G113,'LED Products List'!$B$8:$G$57,3,FALSE),0)</f>
        <v>0</v>
      </c>
      <c r="J113" s="254">
        <f>IFERROR(VLOOKUP(G113,'LED Products List'!$B$8:$G$57,4,FALSE),0)</f>
        <v>0</v>
      </c>
      <c r="K113" s="248"/>
      <c r="L113" s="323"/>
      <c r="M113" s="322">
        <f t="shared" si="9"/>
        <v>0</v>
      </c>
      <c r="N113" s="324">
        <f t="array" ref="N113">IFERROR(INDEX(Code!$J$10:$M$29,MATCH('Exterior Space'!C113,Code!$G$10:$G$29,0),MATCH('Exterior Space'!$C$8,Code!$J$9:$M$9,0)),0)</f>
        <v>0</v>
      </c>
      <c r="O113" s="255">
        <f t="shared" si="10"/>
        <v>0</v>
      </c>
      <c r="P113" s="255">
        <f t="shared" si="11"/>
        <v>0</v>
      </c>
      <c r="Q113" s="255">
        <f t="shared" si="12"/>
        <v>0</v>
      </c>
      <c r="R113" s="644"/>
      <c r="S113" s="645"/>
      <c r="T113" s="646"/>
      <c r="U113" s="25">
        <f t="shared" si="8"/>
        <v>0</v>
      </c>
      <c r="V113" s="493">
        <f t="shared" si="13"/>
        <v>0</v>
      </c>
      <c r="W113" s="494">
        <f>IF('Project Information'!$C$15="Space By Space",O113,0)</f>
        <v>0</v>
      </c>
      <c r="X113" s="329">
        <f t="shared" si="14"/>
        <v>0</v>
      </c>
      <c r="Y113" s="494">
        <f t="shared" si="15"/>
        <v>0</v>
      </c>
    </row>
    <row r="114" spans="1:25" ht="48" customHeight="1" thickBot="1">
      <c r="A114" s="253">
        <v>105</v>
      </c>
      <c r="B114" s="248"/>
      <c r="C114" s="256"/>
      <c r="D114" s="321"/>
      <c r="E114" s="320">
        <f>IFERROR(INDEX(Code!$H$11:$H$29,MATCH('Exterior Space'!C114,Code!$G$11:$G$29,0)),0)</f>
        <v>0</v>
      </c>
      <c r="F114" s="321">
        <f>IFERROR(VLOOKUP(C114,Code!$G$11:$M$29,3,FALSE),0)</f>
        <v>0</v>
      </c>
      <c r="G114" s="322"/>
      <c r="H114" s="254">
        <f>IFERROR(VLOOKUP(G114,'LED Products List'!$B$8:$G$57,2,FALSE),0)</f>
        <v>0</v>
      </c>
      <c r="I114" s="254">
        <f>IFERROR(VLOOKUP(G114,'LED Products List'!$B$8:$G$57,3,FALSE),0)</f>
        <v>0</v>
      </c>
      <c r="J114" s="254">
        <f>IFERROR(VLOOKUP(G114,'LED Products List'!$B$8:$G$57,4,FALSE),0)</f>
        <v>0</v>
      </c>
      <c r="K114" s="248"/>
      <c r="L114" s="323"/>
      <c r="M114" s="322">
        <f t="shared" si="9"/>
        <v>0</v>
      </c>
      <c r="N114" s="324">
        <f t="array" ref="N114">IFERROR(INDEX(Code!$J$10:$M$29,MATCH('Exterior Space'!C114,Code!$G$10:$G$29,0),MATCH('Exterior Space'!$C$8,Code!$J$9:$M$9,0)),0)</f>
        <v>0</v>
      </c>
      <c r="O114" s="255">
        <f t="shared" si="10"/>
        <v>0</v>
      </c>
      <c r="P114" s="255">
        <f t="shared" si="11"/>
        <v>0</v>
      </c>
      <c r="Q114" s="255">
        <f t="shared" si="12"/>
        <v>0</v>
      </c>
      <c r="R114" s="644"/>
      <c r="S114" s="645"/>
      <c r="T114" s="646"/>
      <c r="U114" s="25">
        <f t="shared" si="8"/>
        <v>0</v>
      </c>
      <c r="V114" s="493">
        <f t="shared" si="13"/>
        <v>0</v>
      </c>
      <c r="W114" s="494">
        <f>IF('Project Information'!$C$15="Space By Space",O114,0)</f>
        <v>0</v>
      </c>
      <c r="X114" s="329">
        <f t="shared" si="14"/>
        <v>0</v>
      </c>
      <c r="Y114" s="494">
        <f t="shared" si="15"/>
        <v>0</v>
      </c>
    </row>
    <row r="115" spans="1:25" ht="48" customHeight="1" thickBot="1">
      <c r="A115" s="253">
        <v>106</v>
      </c>
      <c r="B115" s="248"/>
      <c r="C115" s="256"/>
      <c r="D115" s="321"/>
      <c r="E115" s="320">
        <f>IFERROR(INDEX(Code!$H$11:$H$29,MATCH('Exterior Space'!C115,Code!$G$11:$G$29,0)),0)</f>
        <v>0</v>
      </c>
      <c r="F115" s="321">
        <f>IFERROR(VLOOKUP(C115,Code!$G$11:$M$29,3,FALSE),0)</f>
        <v>0</v>
      </c>
      <c r="G115" s="322"/>
      <c r="H115" s="254">
        <f>IFERROR(VLOOKUP(G115,'LED Products List'!$B$8:$G$57,2,FALSE),0)</f>
        <v>0</v>
      </c>
      <c r="I115" s="254">
        <f>IFERROR(VLOOKUP(G115,'LED Products List'!$B$8:$G$57,3,FALSE),0)</f>
        <v>0</v>
      </c>
      <c r="J115" s="254">
        <f>IFERROR(VLOOKUP(G115,'LED Products List'!$B$8:$G$57,4,FALSE),0)</f>
        <v>0</v>
      </c>
      <c r="K115" s="248"/>
      <c r="L115" s="323"/>
      <c r="M115" s="322">
        <f t="shared" si="9"/>
        <v>0</v>
      </c>
      <c r="N115" s="324">
        <f t="array" ref="N115">IFERROR(INDEX(Code!$J$10:$M$29,MATCH('Exterior Space'!C115,Code!$G$10:$G$29,0),MATCH('Exterior Space'!$C$8,Code!$J$9:$M$9,0)),0)</f>
        <v>0</v>
      </c>
      <c r="O115" s="255">
        <f t="shared" si="10"/>
        <v>0</v>
      </c>
      <c r="P115" s="255">
        <f t="shared" si="11"/>
        <v>0</v>
      </c>
      <c r="Q115" s="255">
        <f t="shared" si="12"/>
        <v>0</v>
      </c>
      <c r="R115" s="644"/>
      <c r="S115" s="645"/>
      <c r="T115" s="646"/>
      <c r="U115" s="25">
        <f t="shared" si="8"/>
        <v>0</v>
      </c>
      <c r="V115" s="493">
        <f t="shared" si="13"/>
        <v>0</v>
      </c>
      <c r="W115" s="494">
        <f>IF('Project Information'!$C$15="Space By Space",O115,0)</f>
        <v>0</v>
      </c>
      <c r="X115" s="329">
        <f t="shared" si="14"/>
        <v>0</v>
      </c>
      <c r="Y115" s="494">
        <f t="shared" si="15"/>
        <v>0</v>
      </c>
    </row>
    <row r="116" spans="1:25" ht="48" customHeight="1" thickBot="1">
      <c r="A116" s="253">
        <v>107</v>
      </c>
      <c r="B116" s="248"/>
      <c r="C116" s="256"/>
      <c r="D116" s="321"/>
      <c r="E116" s="320">
        <f>IFERROR(INDEX(Code!$H$11:$H$29,MATCH('Exterior Space'!C116,Code!$G$11:$G$29,0)),0)</f>
        <v>0</v>
      </c>
      <c r="F116" s="321">
        <f>IFERROR(VLOOKUP(C116,Code!$G$11:$M$29,3,FALSE),0)</f>
        <v>0</v>
      </c>
      <c r="G116" s="322"/>
      <c r="H116" s="254">
        <f>IFERROR(VLOOKUP(G116,'LED Products List'!$B$8:$G$57,2,FALSE),0)</f>
        <v>0</v>
      </c>
      <c r="I116" s="254">
        <f>IFERROR(VLOOKUP(G116,'LED Products List'!$B$8:$G$57,3,FALSE),0)</f>
        <v>0</v>
      </c>
      <c r="J116" s="254">
        <f>IFERROR(VLOOKUP(G116,'LED Products List'!$B$8:$G$57,4,FALSE),0)</f>
        <v>0</v>
      </c>
      <c r="K116" s="248"/>
      <c r="L116" s="323"/>
      <c r="M116" s="322">
        <f t="shared" si="9"/>
        <v>0</v>
      </c>
      <c r="N116" s="324">
        <f t="array" ref="N116">IFERROR(INDEX(Code!$J$10:$M$29,MATCH('Exterior Space'!C116,Code!$G$10:$G$29,0),MATCH('Exterior Space'!$C$8,Code!$J$9:$M$9,0)),0)</f>
        <v>0</v>
      </c>
      <c r="O116" s="255">
        <f t="shared" si="10"/>
        <v>0</v>
      </c>
      <c r="P116" s="255">
        <f t="shared" si="11"/>
        <v>0</v>
      </c>
      <c r="Q116" s="255">
        <f t="shared" si="12"/>
        <v>0</v>
      </c>
      <c r="R116" s="644"/>
      <c r="S116" s="645"/>
      <c r="T116" s="646"/>
      <c r="U116" s="25">
        <f t="shared" si="8"/>
        <v>0</v>
      </c>
      <c r="V116" s="493">
        <f t="shared" si="13"/>
        <v>0</v>
      </c>
      <c r="W116" s="494">
        <f>IF('Project Information'!$C$15="Space By Space",O116,0)</f>
        <v>0</v>
      </c>
      <c r="X116" s="329">
        <f t="shared" si="14"/>
        <v>0</v>
      </c>
      <c r="Y116" s="494">
        <f t="shared" si="15"/>
        <v>0</v>
      </c>
    </row>
    <row r="117" spans="1:25" ht="48" customHeight="1" thickBot="1">
      <c r="A117" s="253">
        <v>108</v>
      </c>
      <c r="B117" s="248"/>
      <c r="C117" s="256"/>
      <c r="D117" s="321"/>
      <c r="E117" s="320">
        <f>IFERROR(INDEX(Code!$H$11:$H$29,MATCH('Exterior Space'!C117,Code!$G$11:$G$29,0)),0)</f>
        <v>0</v>
      </c>
      <c r="F117" s="321">
        <f>IFERROR(VLOOKUP(C117,Code!$G$11:$M$29,3,FALSE),0)</f>
        <v>0</v>
      </c>
      <c r="G117" s="322"/>
      <c r="H117" s="254">
        <f>IFERROR(VLOOKUP(G117,'LED Products List'!$B$8:$G$57,2,FALSE),0)</f>
        <v>0</v>
      </c>
      <c r="I117" s="254">
        <f>IFERROR(VLOOKUP(G117,'LED Products List'!$B$8:$G$57,3,FALSE),0)</f>
        <v>0</v>
      </c>
      <c r="J117" s="254">
        <f>IFERROR(VLOOKUP(G117,'LED Products List'!$B$8:$G$57,4,FALSE),0)</f>
        <v>0</v>
      </c>
      <c r="K117" s="248"/>
      <c r="L117" s="323"/>
      <c r="M117" s="322">
        <f t="shared" si="9"/>
        <v>0</v>
      </c>
      <c r="N117" s="324">
        <f t="array" ref="N117">IFERROR(INDEX(Code!$J$10:$M$29,MATCH('Exterior Space'!C117,Code!$G$10:$G$29,0),MATCH('Exterior Space'!$C$8,Code!$J$9:$M$9,0)),0)</f>
        <v>0</v>
      </c>
      <c r="O117" s="255">
        <f t="shared" si="10"/>
        <v>0</v>
      </c>
      <c r="P117" s="255">
        <f t="shared" si="11"/>
        <v>0</v>
      </c>
      <c r="Q117" s="255">
        <f t="shared" si="12"/>
        <v>0</v>
      </c>
      <c r="R117" s="644"/>
      <c r="S117" s="645"/>
      <c r="T117" s="646"/>
      <c r="U117" s="25">
        <f t="shared" si="8"/>
        <v>0</v>
      </c>
      <c r="V117" s="493">
        <f t="shared" si="13"/>
        <v>0</v>
      </c>
      <c r="W117" s="494">
        <f>IF('Project Information'!$C$15="Space By Space",O117,0)</f>
        <v>0</v>
      </c>
      <c r="X117" s="329">
        <f t="shared" si="14"/>
        <v>0</v>
      </c>
      <c r="Y117" s="494">
        <f t="shared" si="15"/>
        <v>0</v>
      </c>
    </row>
    <row r="118" spans="1:25" ht="48" customHeight="1" thickBot="1">
      <c r="A118" s="253">
        <v>109</v>
      </c>
      <c r="B118" s="248"/>
      <c r="C118" s="256"/>
      <c r="D118" s="321"/>
      <c r="E118" s="320">
        <f>IFERROR(INDEX(Code!$H$11:$H$29,MATCH('Exterior Space'!C118,Code!$G$11:$G$29,0)),0)</f>
        <v>0</v>
      </c>
      <c r="F118" s="321">
        <f>IFERROR(VLOOKUP(C118,Code!$G$11:$M$29,3,FALSE),0)</f>
        <v>0</v>
      </c>
      <c r="G118" s="322"/>
      <c r="H118" s="254">
        <f>IFERROR(VLOOKUP(G118,'LED Products List'!$B$8:$G$57,2,FALSE),0)</f>
        <v>0</v>
      </c>
      <c r="I118" s="254">
        <f>IFERROR(VLOOKUP(G118,'LED Products List'!$B$8:$G$57,3,FALSE),0)</f>
        <v>0</v>
      </c>
      <c r="J118" s="254">
        <f>IFERROR(VLOOKUP(G118,'LED Products List'!$B$8:$G$57,4,FALSE),0)</f>
        <v>0</v>
      </c>
      <c r="K118" s="248"/>
      <c r="L118" s="323"/>
      <c r="M118" s="322">
        <f t="shared" si="9"/>
        <v>0</v>
      </c>
      <c r="N118" s="324">
        <f t="array" ref="N118">IFERROR(INDEX(Code!$J$10:$M$29,MATCH('Exterior Space'!C118,Code!$G$10:$G$29,0),MATCH('Exterior Space'!$C$8,Code!$J$9:$M$9,0)),0)</f>
        <v>0</v>
      </c>
      <c r="O118" s="255">
        <f t="shared" si="10"/>
        <v>0</v>
      </c>
      <c r="P118" s="255">
        <f t="shared" si="11"/>
        <v>0</v>
      </c>
      <c r="Q118" s="255">
        <f t="shared" si="12"/>
        <v>0</v>
      </c>
      <c r="R118" s="644"/>
      <c r="S118" s="645"/>
      <c r="T118" s="646"/>
      <c r="U118" s="25">
        <f t="shared" si="8"/>
        <v>0</v>
      </c>
      <c r="V118" s="493">
        <f t="shared" si="13"/>
        <v>0</v>
      </c>
      <c r="W118" s="494">
        <f>IF('Project Information'!$C$15="Space By Space",O118,0)</f>
        <v>0</v>
      </c>
      <c r="X118" s="329">
        <f t="shared" si="14"/>
        <v>0</v>
      </c>
      <c r="Y118" s="494">
        <f t="shared" si="15"/>
        <v>0</v>
      </c>
    </row>
    <row r="119" spans="1:25" ht="48" customHeight="1" thickBot="1">
      <c r="A119" s="253">
        <v>110</v>
      </c>
      <c r="B119" s="248"/>
      <c r="C119" s="256"/>
      <c r="D119" s="321"/>
      <c r="E119" s="320">
        <f>IFERROR(INDEX(Code!$H$11:$H$29,MATCH('Exterior Space'!C119,Code!$G$11:$G$29,0)),0)</f>
        <v>0</v>
      </c>
      <c r="F119" s="321">
        <f>IFERROR(VLOOKUP(C119,Code!$G$11:$M$29,3,FALSE),0)</f>
        <v>0</v>
      </c>
      <c r="G119" s="322"/>
      <c r="H119" s="254">
        <f>IFERROR(VLOOKUP(G119,'LED Products List'!$B$8:$G$57,2,FALSE),0)</f>
        <v>0</v>
      </c>
      <c r="I119" s="254">
        <f>IFERROR(VLOOKUP(G119,'LED Products List'!$B$8:$G$57,3,FALSE),0)</f>
        <v>0</v>
      </c>
      <c r="J119" s="254">
        <f>IFERROR(VLOOKUP(G119,'LED Products List'!$B$8:$G$57,4,FALSE),0)</f>
        <v>0</v>
      </c>
      <c r="K119" s="248"/>
      <c r="L119" s="323"/>
      <c r="M119" s="322">
        <f t="shared" si="9"/>
        <v>0</v>
      </c>
      <c r="N119" s="324">
        <f t="array" ref="N119">IFERROR(INDEX(Code!$J$10:$M$29,MATCH('Exterior Space'!C119,Code!$G$10:$G$29,0),MATCH('Exterior Space'!$C$8,Code!$J$9:$M$9,0)),0)</f>
        <v>0</v>
      </c>
      <c r="O119" s="255">
        <f t="shared" si="10"/>
        <v>0</v>
      </c>
      <c r="P119" s="255">
        <f t="shared" si="11"/>
        <v>0</v>
      </c>
      <c r="Q119" s="255">
        <f t="shared" si="12"/>
        <v>0</v>
      </c>
      <c r="R119" s="644"/>
      <c r="S119" s="645"/>
      <c r="T119" s="646"/>
      <c r="U119" s="25">
        <f t="shared" si="8"/>
        <v>0</v>
      </c>
      <c r="V119" s="493">
        <f t="shared" si="13"/>
        <v>0</v>
      </c>
      <c r="W119" s="494">
        <f>IF('Project Information'!$C$15="Space By Space",O119,0)</f>
        <v>0</v>
      </c>
      <c r="X119" s="329">
        <f t="shared" si="14"/>
        <v>0</v>
      </c>
      <c r="Y119" s="494">
        <f t="shared" si="15"/>
        <v>0</v>
      </c>
    </row>
    <row r="120" spans="1:25" ht="48" customHeight="1" thickBot="1">
      <c r="A120" s="253">
        <v>111</v>
      </c>
      <c r="B120" s="248"/>
      <c r="C120" s="256"/>
      <c r="D120" s="321"/>
      <c r="E120" s="320">
        <f>IFERROR(INDEX(Code!$H$11:$H$29,MATCH('Exterior Space'!C120,Code!$G$11:$G$29,0)),0)</f>
        <v>0</v>
      </c>
      <c r="F120" s="321">
        <f>IFERROR(VLOOKUP(C120,Code!$G$11:$M$29,3,FALSE),0)</f>
        <v>0</v>
      </c>
      <c r="G120" s="322"/>
      <c r="H120" s="254">
        <f>IFERROR(VLOOKUP(G120,'LED Products List'!$B$8:$G$57,2,FALSE),0)</f>
        <v>0</v>
      </c>
      <c r="I120" s="254">
        <f>IFERROR(VLOOKUP(G120,'LED Products List'!$B$8:$G$57,3,FALSE),0)</f>
        <v>0</v>
      </c>
      <c r="J120" s="254">
        <f>IFERROR(VLOOKUP(G120,'LED Products List'!$B$8:$G$57,4,FALSE),0)</f>
        <v>0</v>
      </c>
      <c r="K120" s="248"/>
      <c r="L120" s="323"/>
      <c r="M120" s="322">
        <f t="shared" si="9"/>
        <v>0</v>
      </c>
      <c r="N120" s="324">
        <f t="array" ref="N120">IFERROR(INDEX(Code!$J$10:$M$29,MATCH('Exterior Space'!C120,Code!$G$10:$G$29,0),MATCH('Exterior Space'!$C$8,Code!$J$9:$M$9,0)),0)</f>
        <v>0</v>
      </c>
      <c r="O120" s="255">
        <f t="shared" si="10"/>
        <v>0</v>
      </c>
      <c r="P120" s="255">
        <f t="shared" si="11"/>
        <v>0</v>
      </c>
      <c r="Q120" s="255">
        <f t="shared" si="12"/>
        <v>0</v>
      </c>
      <c r="R120" s="644"/>
      <c r="S120" s="645"/>
      <c r="T120" s="646"/>
      <c r="U120" s="25">
        <f t="shared" si="8"/>
        <v>0</v>
      </c>
      <c r="V120" s="493">
        <f t="shared" si="13"/>
        <v>0</v>
      </c>
      <c r="W120" s="494">
        <f>IF('Project Information'!$C$15="Space By Space",O120,0)</f>
        <v>0</v>
      </c>
      <c r="X120" s="329">
        <f t="shared" si="14"/>
        <v>0</v>
      </c>
      <c r="Y120" s="494">
        <f t="shared" si="15"/>
        <v>0</v>
      </c>
    </row>
    <row r="121" spans="1:25" ht="48" customHeight="1" thickBot="1">
      <c r="A121" s="253">
        <v>112</v>
      </c>
      <c r="B121" s="248"/>
      <c r="C121" s="256"/>
      <c r="D121" s="321"/>
      <c r="E121" s="320">
        <f>IFERROR(INDEX(Code!$H$11:$H$29,MATCH('Exterior Space'!C121,Code!$G$11:$G$29,0)),0)</f>
        <v>0</v>
      </c>
      <c r="F121" s="321">
        <f>IFERROR(VLOOKUP(C121,Code!$G$11:$M$29,3,FALSE),0)</f>
        <v>0</v>
      </c>
      <c r="G121" s="322"/>
      <c r="H121" s="254">
        <f>IFERROR(VLOOKUP(G121,'LED Products List'!$B$8:$G$57,2,FALSE),0)</f>
        <v>0</v>
      </c>
      <c r="I121" s="254">
        <f>IFERROR(VLOOKUP(G121,'LED Products List'!$B$8:$G$57,3,FALSE),0)</f>
        <v>0</v>
      </c>
      <c r="J121" s="254">
        <f>IFERROR(VLOOKUP(G121,'LED Products List'!$B$8:$G$57,4,FALSE),0)</f>
        <v>0</v>
      </c>
      <c r="K121" s="248"/>
      <c r="L121" s="323"/>
      <c r="M121" s="322">
        <f t="shared" si="9"/>
        <v>0</v>
      </c>
      <c r="N121" s="324">
        <f t="array" ref="N121">IFERROR(INDEX(Code!$J$10:$M$29,MATCH('Exterior Space'!C121,Code!$G$10:$G$29,0),MATCH('Exterior Space'!$C$8,Code!$J$9:$M$9,0)),0)</f>
        <v>0</v>
      </c>
      <c r="O121" s="255">
        <f t="shared" si="10"/>
        <v>0</v>
      </c>
      <c r="P121" s="255">
        <f t="shared" si="11"/>
        <v>0</v>
      </c>
      <c r="Q121" s="255">
        <f t="shared" si="12"/>
        <v>0</v>
      </c>
      <c r="R121" s="644"/>
      <c r="S121" s="645"/>
      <c r="T121" s="646"/>
      <c r="U121" s="25">
        <f t="shared" si="8"/>
        <v>0</v>
      </c>
      <c r="V121" s="493">
        <f t="shared" si="13"/>
        <v>0</v>
      </c>
      <c r="W121" s="494">
        <f>IF('Project Information'!$C$15="Space By Space",O121,0)</f>
        <v>0</v>
      </c>
      <c r="X121" s="329">
        <f t="shared" si="14"/>
        <v>0</v>
      </c>
      <c r="Y121" s="494">
        <f t="shared" si="15"/>
        <v>0</v>
      </c>
    </row>
    <row r="122" spans="1:25" ht="48" customHeight="1" thickBot="1">
      <c r="A122" s="253">
        <v>113</v>
      </c>
      <c r="B122" s="248"/>
      <c r="C122" s="256"/>
      <c r="D122" s="321"/>
      <c r="E122" s="320">
        <f>IFERROR(INDEX(Code!$H$11:$H$29,MATCH('Exterior Space'!C122,Code!$G$11:$G$29,0)),0)</f>
        <v>0</v>
      </c>
      <c r="F122" s="321">
        <f>IFERROR(VLOOKUP(C122,Code!$G$11:$M$29,3,FALSE),0)</f>
        <v>0</v>
      </c>
      <c r="G122" s="322"/>
      <c r="H122" s="254">
        <f>IFERROR(VLOOKUP(G122,'LED Products List'!$B$8:$G$57,2,FALSE),0)</f>
        <v>0</v>
      </c>
      <c r="I122" s="254">
        <f>IFERROR(VLOOKUP(G122,'LED Products List'!$B$8:$G$57,3,FALSE),0)</f>
        <v>0</v>
      </c>
      <c r="J122" s="254">
        <f>IFERROR(VLOOKUP(G122,'LED Products List'!$B$8:$G$57,4,FALSE),0)</f>
        <v>0</v>
      </c>
      <c r="K122" s="248"/>
      <c r="L122" s="323"/>
      <c r="M122" s="322">
        <f t="shared" si="9"/>
        <v>0</v>
      </c>
      <c r="N122" s="324">
        <f t="array" ref="N122">IFERROR(INDEX(Code!$J$10:$M$29,MATCH('Exterior Space'!C122,Code!$G$10:$G$29,0),MATCH('Exterior Space'!$C$8,Code!$J$9:$M$9,0)),0)</f>
        <v>0</v>
      </c>
      <c r="O122" s="255">
        <f t="shared" si="10"/>
        <v>0</v>
      </c>
      <c r="P122" s="255">
        <f t="shared" si="11"/>
        <v>0</v>
      </c>
      <c r="Q122" s="255">
        <f t="shared" si="12"/>
        <v>0</v>
      </c>
      <c r="R122" s="644"/>
      <c r="S122" s="645"/>
      <c r="T122" s="646"/>
      <c r="U122" s="25">
        <f t="shared" si="8"/>
        <v>0</v>
      </c>
      <c r="V122" s="493">
        <f t="shared" si="13"/>
        <v>0</v>
      </c>
      <c r="W122" s="494">
        <f>IF('Project Information'!$C$15="Space By Space",O122,0)</f>
        <v>0</v>
      </c>
      <c r="X122" s="329">
        <f t="shared" si="14"/>
        <v>0</v>
      </c>
      <c r="Y122" s="494">
        <f t="shared" si="15"/>
        <v>0</v>
      </c>
    </row>
    <row r="123" spans="1:25" ht="48" customHeight="1" thickBot="1">
      <c r="A123" s="253">
        <v>114</v>
      </c>
      <c r="B123" s="248"/>
      <c r="C123" s="256"/>
      <c r="D123" s="321"/>
      <c r="E123" s="320">
        <f>IFERROR(INDEX(Code!$H$11:$H$29,MATCH('Exterior Space'!C123,Code!$G$11:$G$29,0)),0)</f>
        <v>0</v>
      </c>
      <c r="F123" s="321">
        <f>IFERROR(VLOOKUP(C123,Code!$G$11:$M$29,3,FALSE),0)</f>
        <v>0</v>
      </c>
      <c r="G123" s="322"/>
      <c r="H123" s="254">
        <f>IFERROR(VLOOKUP(G123,'LED Products List'!$B$8:$G$57,2,FALSE),0)</f>
        <v>0</v>
      </c>
      <c r="I123" s="254">
        <f>IFERROR(VLOOKUP(G123,'LED Products List'!$B$8:$G$57,3,FALSE),0)</f>
        <v>0</v>
      </c>
      <c r="J123" s="254">
        <f>IFERROR(VLOOKUP(G123,'LED Products List'!$B$8:$G$57,4,FALSE),0)</f>
        <v>0</v>
      </c>
      <c r="K123" s="248"/>
      <c r="L123" s="323"/>
      <c r="M123" s="322">
        <f t="shared" si="9"/>
        <v>0</v>
      </c>
      <c r="N123" s="324">
        <f t="array" ref="N123">IFERROR(INDEX(Code!$J$10:$M$29,MATCH('Exterior Space'!C123,Code!$G$10:$G$29,0),MATCH('Exterior Space'!$C$8,Code!$J$9:$M$9,0)),0)</f>
        <v>0</v>
      </c>
      <c r="O123" s="255">
        <f t="shared" si="10"/>
        <v>0</v>
      </c>
      <c r="P123" s="255">
        <f t="shared" si="11"/>
        <v>0</v>
      </c>
      <c r="Q123" s="255">
        <f t="shared" si="12"/>
        <v>0</v>
      </c>
      <c r="R123" s="644"/>
      <c r="S123" s="645"/>
      <c r="T123" s="646"/>
      <c r="U123" s="25">
        <f t="shared" si="8"/>
        <v>0</v>
      </c>
      <c r="V123" s="493">
        <f t="shared" si="13"/>
        <v>0</v>
      </c>
      <c r="W123" s="494">
        <f>IF('Project Information'!$C$15="Space By Space",O123,0)</f>
        <v>0</v>
      </c>
      <c r="X123" s="329">
        <f t="shared" si="14"/>
        <v>0</v>
      </c>
      <c r="Y123" s="494">
        <f t="shared" si="15"/>
        <v>0</v>
      </c>
    </row>
    <row r="124" spans="1:25" ht="48" customHeight="1" thickBot="1">
      <c r="A124" s="253">
        <v>115</v>
      </c>
      <c r="B124" s="248"/>
      <c r="C124" s="256"/>
      <c r="D124" s="321"/>
      <c r="E124" s="320">
        <f>IFERROR(INDEX(Code!$H$11:$H$29,MATCH('Exterior Space'!C124,Code!$G$11:$G$29,0)),0)</f>
        <v>0</v>
      </c>
      <c r="F124" s="321">
        <f>IFERROR(VLOOKUP(C124,Code!$G$11:$M$29,3,FALSE),0)</f>
        <v>0</v>
      </c>
      <c r="G124" s="322"/>
      <c r="H124" s="254">
        <f>IFERROR(VLOOKUP(G124,'LED Products List'!$B$8:$G$57,2,FALSE),0)</f>
        <v>0</v>
      </c>
      <c r="I124" s="254">
        <f>IFERROR(VLOOKUP(G124,'LED Products List'!$B$8:$G$57,3,FALSE),0)</f>
        <v>0</v>
      </c>
      <c r="J124" s="254">
        <f>IFERROR(VLOOKUP(G124,'LED Products List'!$B$8:$G$57,4,FALSE),0)</f>
        <v>0</v>
      </c>
      <c r="K124" s="248"/>
      <c r="L124" s="323"/>
      <c r="M124" s="322">
        <f t="shared" si="9"/>
        <v>0</v>
      </c>
      <c r="N124" s="324">
        <f t="array" ref="N124">IFERROR(INDEX(Code!$J$10:$M$29,MATCH('Exterior Space'!C124,Code!$G$10:$G$29,0),MATCH('Exterior Space'!$C$8,Code!$J$9:$M$9,0)),0)</f>
        <v>0</v>
      </c>
      <c r="O124" s="255">
        <f t="shared" si="10"/>
        <v>0</v>
      </c>
      <c r="P124" s="255">
        <f t="shared" si="11"/>
        <v>0</v>
      </c>
      <c r="Q124" s="255">
        <f t="shared" si="12"/>
        <v>0</v>
      </c>
      <c r="R124" s="644"/>
      <c r="S124" s="645"/>
      <c r="T124" s="646"/>
      <c r="U124" s="25">
        <f t="shared" si="8"/>
        <v>0</v>
      </c>
      <c r="V124" s="493">
        <f t="shared" si="13"/>
        <v>0</v>
      </c>
      <c r="W124" s="494">
        <f>IF('Project Information'!$C$15="Space By Space",O124,0)</f>
        <v>0</v>
      </c>
      <c r="X124" s="329">
        <f t="shared" si="14"/>
        <v>0</v>
      </c>
      <c r="Y124" s="494">
        <f t="shared" si="15"/>
        <v>0</v>
      </c>
    </row>
    <row r="125" spans="1:25" ht="48" customHeight="1" thickBot="1">
      <c r="A125" s="253">
        <v>116</v>
      </c>
      <c r="B125" s="248"/>
      <c r="C125" s="256"/>
      <c r="D125" s="321"/>
      <c r="E125" s="320">
        <f>IFERROR(INDEX(Code!$H$11:$H$29,MATCH('Exterior Space'!C125,Code!$G$11:$G$29,0)),0)</f>
        <v>0</v>
      </c>
      <c r="F125" s="321">
        <f>IFERROR(VLOOKUP(C125,Code!$G$11:$M$29,3,FALSE),0)</f>
        <v>0</v>
      </c>
      <c r="G125" s="322"/>
      <c r="H125" s="254">
        <f>IFERROR(VLOOKUP(G125,'LED Products List'!$B$8:$G$57,2,FALSE),0)</f>
        <v>0</v>
      </c>
      <c r="I125" s="254">
        <f>IFERROR(VLOOKUP(G125,'LED Products List'!$B$8:$G$57,3,FALSE),0)</f>
        <v>0</v>
      </c>
      <c r="J125" s="254">
        <f>IFERROR(VLOOKUP(G125,'LED Products List'!$B$8:$G$57,4,FALSE),0)</f>
        <v>0</v>
      </c>
      <c r="K125" s="248"/>
      <c r="L125" s="323"/>
      <c r="M125" s="322">
        <f t="shared" si="9"/>
        <v>0</v>
      </c>
      <c r="N125" s="324">
        <f t="array" ref="N125">IFERROR(INDEX(Code!$J$10:$M$29,MATCH('Exterior Space'!C125,Code!$G$10:$G$29,0),MATCH('Exterior Space'!$C$8,Code!$J$9:$M$9,0)),0)</f>
        <v>0</v>
      </c>
      <c r="O125" s="255">
        <f t="shared" si="10"/>
        <v>0</v>
      </c>
      <c r="P125" s="255">
        <f t="shared" si="11"/>
        <v>0</v>
      </c>
      <c r="Q125" s="255">
        <f t="shared" si="12"/>
        <v>0</v>
      </c>
      <c r="R125" s="644"/>
      <c r="S125" s="645"/>
      <c r="T125" s="646"/>
      <c r="U125" s="25">
        <f t="shared" si="8"/>
        <v>0</v>
      </c>
      <c r="V125" s="493">
        <f t="shared" si="13"/>
        <v>0</v>
      </c>
      <c r="W125" s="494">
        <f>IF('Project Information'!$C$15="Space By Space",O125,0)</f>
        <v>0</v>
      </c>
      <c r="X125" s="329">
        <f t="shared" si="14"/>
        <v>0</v>
      </c>
      <c r="Y125" s="494">
        <f t="shared" si="15"/>
        <v>0</v>
      </c>
    </row>
    <row r="126" spans="1:25" ht="48" customHeight="1" thickBot="1">
      <c r="A126" s="253">
        <v>117</v>
      </c>
      <c r="B126" s="248"/>
      <c r="C126" s="256"/>
      <c r="D126" s="321"/>
      <c r="E126" s="320">
        <f>IFERROR(INDEX(Code!$H$11:$H$29,MATCH('Exterior Space'!C126,Code!$G$11:$G$29,0)),0)</f>
        <v>0</v>
      </c>
      <c r="F126" s="321">
        <f>IFERROR(VLOOKUP(C126,Code!$G$11:$M$29,3,FALSE),0)</f>
        <v>0</v>
      </c>
      <c r="G126" s="322"/>
      <c r="H126" s="254">
        <f>IFERROR(VLOOKUP(G126,'LED Products List'!$B$8:$G$57,2,FALSE),0)</f>
        <v>0</v>
      </c>
      <c r="I126" s="254">
        <f>IFERROR(VLOOKUP(G126,'LED Products List'!$B$8:$G$57,3,FALSE),0)</f>
        <v>0</v>
      </c>
      <c r="J126" s="254">
        <f>IFERROR(VLOOKUP(G126,'LED Products List'!$B$8:$G$57,4,FALSE),0)</f>
        <v>0</v>
      </c>
      <c r="K126" s="248"/>
      <c r="L126" s="323"/>
      <c r="M126" s="322">
        <f t="shared" si="9"/>
        <v>0</v>
      </c>
      <c r="N126" s="324">
        <f t="array" ref="N126">IFERROR(INDEX(Code!$J$10:$M$29,MATCH('Exterior Space'!C126,Code!$G$10:$G$29,0),MATCH('Exterior Space'!$C$8,Code!$J$9:$M$9,0)),0)</f>
        <v>0</v>
      </c>
      <c r="O126" s="255">
        <f t="shared" si="10"/>
        <v>0</v>
      </c>
      <c r="P126" s="255">
        <f t="shared" si="11"/>
        <v>0</v>
      </c>
      <c r="Q126" s="255">
        <f t="shared" si="12"/>
        <v>0</v>
      </c>
      <c r="R126" s="644"/>
      <c r="S126" s="645"/>
      <c r="T126" s="646"/>
      <c r="U126" s="25">
        <f t="shared" si="8"/>
        <v>0</v>
      </c>
      <c r="V126" s="493">
        <f t="shared" si="13"/>
        <v>0</v>
      </c>
      <c r="W126" s="494">
        <f>IF('Project Information'!$C$15="Space By Space",O126,0)</f>
        <v>0</v>
      </c>
      <c r="X126" s="329">
        <f t="shared" si="14"/>
        <v>0</v>
      </c>
      <c r="Y126" s="494">
        <f t="shared" si="15"/>
        <v>0</v>
      </c>
    </row>
    <row r="127" spans="1:25" ht="48" customHeight="1" thickBot="1">
      <c r="A127" s="253">
        <v>118</v>
      </c>
      <c r="B127" s="248"/>
      <c r="C127" s="256"/>
      <c r="D127" s="321"/>
      <c r="E127" s="320">
        <f>IFERROR(INDEX(Code!$H$11:$H$29,MATCH('Exterior Space'!C127,Code!$G$11:$G$29,0)),0)</f>
        <v>0</v>
      </c>
      <c r="F127" s="321">
        <f>IFERROR(VLOOKUP(C127,Code!$G$11:$M$29,3,FALSE),0)</f>
        <v>0</v>
      </c>
      <c r="G127" s="322"/>
      <c r="H127" s="254">
        <f>IFERROR(VLOOKUP(G127,'LED Products List'!$B$8:$G$57,2,FALSE),0)</f>
        <v>0</v>
      </c>
      <c r="I127" s="254">
        <f>IFERROR(VLOOKUP(G127,'LED Products List'!$B$8:$G$57,3,FALSE),0)</f>
        <v>0</v>
      </c>
      <c r="J127" s="254">
        <f>IFERROR(VLOOKUP(G127,'LED Products List'!$B$8:$G$57,4,FALSE),0)</f>
        <v>0</v>
      </c>
      <c r="K127" s="248"/>
      <c r="L127" s="323"/>
      <c r="M127" s="322">
        <f t="shared" si="9"/>
        <v>0</v>
      </c>
      <c r="N127" s="324">
        <f t="array" ref="N127">IFERROR(INDEX(Code!$J$10:$M$29,MATCH('Exterior Space'!C127,Code!$G$10:$G$29,0),MATCH('Exterior Space'!$C$8,Code!$J$9:$M$9,0)),0)</f>
        <v>0</v>
      </c>
      <c r="O127" s="255">
        <f t="shared" si="10"/>
        <v>0</v>
      </c>
      <c r="P127" s="255">
        <f t="shared" si="11"/>
        <v>0</v>
      </c>
      <c r="Q127" s="255">
        <f t="shared" si="12"/>
        <v>0</v>
      </c>
      <c r="R127" s="644"/>
      <c r="S127" s="645"/>
      <c r="T127" s="646"/>
      <c r="U127" s="25">
        <f t="shared" si="8"/>
        <v>0</v>
      </c>
      <c r="V127" s="493">
        <f t="shared" si="13"/>
        <v>0</v>
      </c>
      <c r="W127" s="494">
        <f>IF('Project Information'!$C$15="Space By Space",O127,0)</f>
        <v>0</v>
      </c>
      <c r="X127" s="329">
        <f t="shared" si="14"/>
        <v>0</v>
      </c>
      <c r="Y127" s="494">
        <f t="shared" si="15"/>
        <v>0</v>
      </c>
    </row>
    <row r="128" spans="1:25" ht="48" customHeight="1" thickBot="1">
      <c r="A128" s="253">
        <v>119</v>
      </c>
      <c r="B128" s="248"/>
      <c r="C128" s="256"/>
      <c r="D128" s="321"/>
      <c r="E128" s="320">
        <f>IFERROR(INDEX(Code!$H$11:$H$29,MATCH('Exterior Space'!C128,Code!$G$11:$G$29,0)),0)</f>
        <v>0</v>
      </c>
      <c r="F128" s="321">
        <f>IFERROR(VLOOKUP(C128,Code!$G$11:$M$29,3,FALSE),0)</f>
        <v>0</v>
      </c>
      <c r="G128" s="322"/>
      <c r="H128" s="254">
        <f>IFERROR(VLOOKUP(G128,'LED Products List'!$B$8:$G$57,2,FALSE),0)</f>
        <v>0</v>
      </c>
      <c r="I128" s="254">
        <f>IFERROR(VLOOKUP(G128,'LED Products List'!$B$8:$G$57,3,FALSE),0)</f>
        <v>0</v>
      </c>
      <c r="J128" s="254">
        <f>IFERROR(VLOOKUP(G128,'LED Products List'!$B$8:$G$57,4,FALSE),0)</f>
        <v>0</v>
      </c>
      <c r="K128" s="248"/>
      <c r="L128" s="323"/>
      <c r="M128" s="322">
        <f t="shared" si="9"/>
        <v>0</v>
      </c>
      <c r="N128" s="324">
        <f t="array" ref="N128">IFERROR(INDEX(Code!$J$10:$M$29,MATCH('Exterior Space'!C128,Code!$G$10:$G$29,0),MATCH('Exterior Space'!$C$8,Code!$J$9:$M$9,0)),0)</f>
        <v>0</v>
      </c>
      <c r="O128" s="255">
        <f t="shared" si="10"/>
        <v>0</v>
      </c>
      <c r="P128" s="255">
        <f t="shared" si="11"/>
        <v>0</v>
      </c>
      <c r="Q128" s="255">
        <f t="shared" si="12"/>
        <v>0</v>
      </c>
      <c r="R128" s="644"/>
      <c r="S128" s="645"/>
      <c r="T128" s="646"/>
      <c r="U128" s="25">
        <f t="shared" si="8"/>
        <v>0</v>
      </c>
      <c r="V128" s="493">
        <f t="shared" si="13"/>
        <v>0</v>
      </c>
      <c r="W128" s="494">
        <f>IF('Project Information'!$C$15="Space By Space",O128,0)</f>
        <v>0</v>
      </c>
      <c r="X128" s="329">
        <f t="shared" si="14"/>
        <v>0</v>
      </c>
      <c r="Y128" s="494">
        <f t="shared" si="15"/>
        <v>0</v>
      </c>
    </row>
    <row r="129" spans="1:25" ht="48" customHeight="1" thickBot="1">
      <c r="A129" s="253">
        <v>120</v>
      </c>
      <c r="B129" s="248"/>
      <c r="C129" s="256"/>
      <c r="D129" s="321"/>
      <c r="E129" s="320">
        <f>IFERROR(INDEX(Code!$H$11:$H$29,MATCH('Exterior Space'!C129,Code!$G$11:$G$29,0)),0)</f>
        <v>0</v>
      </c>
      <c r="F129" s="321">
        <f>IFERROR(VLOOKUP(C129,Code!$G$11:$M$29,3,FALSE),0)</f>
        <v>0</v>
      </c>
      <c r="G129" s="322"/>
      <c r="H129" s="254">
        <f>IFERROR(VLOOKUP(G129,'LED Products List'!$B$8:$G$57,2,FALSE),0)</f>
        <v>0</v>
      </c>
      <c r="I129" s="254">
        <f>IFERROR(VLOOKUP(G129,'LED Products List'!$B$8:$G$57,3,FALSE),0)</f>
        <v>0</v>
      </c>
      <c r="J129" s="254">
        <f>IFERROR(VLOOKUP(G129,'LED Products List'!$B$8:$G$57,4,FALSE),0)</f>
        <v>0</v>
      </c>
      <c r="K129" s="248"/>
      <c r="L129" s="323"/>
      <c r="M129" s="322">
        <f t="shared" si="9"/>
        <v>0</v>
      </c>
      <c r="N129" s="324">
        <f t="array" ref="N129">IFERROR(INDEX(Code!$J$10:$M$29,MATCH('Exterior Space'!C129,Code!$G$10:$G$29,0),MATCH('Exterior Space'!$C$8,Code!$J$9:$M$9,0)),0)</f>
        <v>0</v>
      </c>
      <c r="O129" s="255">
        <f t="shared" si="10"/>
        <v>0</v>
      </c>
      <c r="P129" s="255">
        <f t="shared" si="11"/>
        <v>0</v>
      </c>
      <c r="Q129" s="255">
        <f t="shared" si="12"/>
        <v>0</v>
      </c>
      <c r="R129" s="644"/>
      <c r="S129" s="645"/>
      <c r="T129" s="646"/>
      <c r="U129" s="25">
        <f t="shared" si="8"/>
        <v>0</v>
      </c>
      <c r="V129" s="493">
        <f t="shared" si="13"/>
        <v>0</v>
      </c>
      <c r="W129" s="494">
        <f>IF('Project Information'!$C$15="Space By Space",O129,0)</f>
        <v>0</v>
      </c>
      <c r="X129" s="329">
        <f t="shared" si="14"/>
        <v>0</v>
      </c>
      <c r="Y129" s="494">
        <f t="shared" si="15"/>
        <v>0</v>
      </c>
    </row>
    <row r="130" spans="1:25" ht="48" customHeight="1" thickBot="1">
      <c r="A130" s="253">
        <v>121</v>
      </c>
      <c r="B130" s="248"/>
      <c r="C130" s="256"/>
      <c r="D130" s="321"/>
      <c r="E130" s="320">
        <f>IFERROR(INDEX(Code!$H$11:$H$29,MATCH('Exterior Space'!C130,Code!$G$11:$G$29,0)),0)</f>
        <v>0</v>
      </c>
      <c r="F130" s="321">
        <f>IFERROR(VLOOKUP(C130,Code!$G$11:$M$29,3,FALSE),0)</f>
        <v>0</v>
      </c>
      <c r="G130" s="322"/>
      <c r="H130" s="254">
        <f>IFERROR(VLOOKUP(G130,'LED Products List'!$B$8:$G$57,2,FALSE),0)</f>
        <v>0</v>
      </c>
      <c r="I130" s="254">
        <f>IFERROR(VLOOKUP(G130,'LED Products List'!$B$8:$G$57,3,FALSE),0)</f>
        <v>0</v>
      </c>
      <c r="J130" s="254">
        <f>IFERROR(VLOOKUP(G130,'LED Products List'!$B$8:$G$57,4,FALSE),0)</f>
        <v>0</v>
      </c>
      <c r="K130" s="248"/>
      <c r="L130" s="323"/>
      <c r="M130" s="322">
        <f t="shared" si="9"/>
        <v>0</v>
      </c>
      <c r="N130" s="324">
        <f t="array" ref="N130">IFERROR(INDEX(Code!$J$10:$M$29,MATCH('Exterior Space'!C130,Code!$G$10:$G$29,0),MATCH('Exterior Space'!$C$8,Code!$J$9:$M$9,0)),0)</f>
        <v>0</v>
      </c>
      <c r="O130" s="255">
        <f t="shared" si="10"/>
        <v>0</v>
      </c>
      <c r="P130" s="255">
        <f t="shared" si="11"/>
        <v>0</v>
      </c>
      <c r="Q130" s="255">
        <f t="shared" si="12"/>
        <v>0</v>
      </c>
      <c r="R130" s="644"/>
      <c r="S130" s="645"/>
      <c r="T130" s="646"/>
      <c r="U130" s="25">
        <f t="shared" si="8"/>
        <v>0</v>
      </c>
      <c r="V130" s="493">
        <f t="shared" si="13"/>
        <v>0</v>
      </c>
      <c r="W130" s="494">
        <f>IF('Project Information'!$C$15="Space By Space",O130,0)</f>
        <v>0</v>
      </c>
      <c r="X130" s="329">
        <f t="shared" si="14"/>
        <v>0</v>
      </c>
      <c r="Y130" s="494">
        <f t="shared" si="15"/>
        <v>0</v>
      </c>
    </row>
    <row r="131" spans="1:25" ht="48" customHeight="1" thickBot="1">
      <c r="A131" s="253">
        <v>122</v>
      </c>
      <c r="B131" s="248"/>
      <c r="C131" s="256"/>
      <c r="D131" s="321"/>
      <c r="E131" s="320">
        <f>IFERROR(INDEX(Code!$H$11:$H$29,MATCH('Exterior Space'!C131,Code!$G$11:$G$29,0)),0)</f>
        <v>0</v>
      </c>
      <c r="F131" s="321">
        <f>IFERROR(VLOOKUP(C131,Code!$G$11:$M$29,3,FALSE),0)</f>
        <v>0</v>
      </c>
      <c r="G131" s="322"/>
      <c r="H131" s="254">
        <f>IFERROR(VLOOKUP(G131,'LED Products List'!$B$8:$G$57,2,FALSE),0)</f>
        <v>0</v>
      </c>
      <c r="I131" s="254">
        <f>IFERROR(VLOOKUP(G131,'LED Products List'!$B$8:$G$57,3,FALSE),0)</f>
        <v>0</v>
      </c>
      <c r="J131" s="254">
        <f>IFERROR(VLOOKUP(G131,'LED Products List'!$B$8:$G$57,4,FALSE),0)</f>
        <v>0</v>
      </c>
      <c r="K131" s="248"/>
      <c r="L131" s="323"/>
      <c r="M131" s="322">
        <f t="shared" si="9"/>
        <v>0</v>
      </c>
      <c r="N131" s="324">
        <f t="array" ref="N131">IFERROR(INDEX(Code!$J$10:$M$29,MATCH('Exterior Space'!C131,Code!$G$10:$G$29,0),MATCH('Exterior Space'!$C$8,Code!$J$9:$M$9,0)),0)</f>
        <v>0</v>
      </c>
      <c r="O131" s="255">
        <f t="shared" si="10"/>
        <v>0</v>
      </c>
      <c r="P131" s="255">
        <f t="shared" si="11"/>
        <v>0</v>
      </c>
      <c r="Q131" s="255">
        <f t="shared" si="12"/>
        <v>0</v>
      </c>
      <c r="R131" s="644"/>
      <c r="S131" s="645"/>
      <c r="T131" s="646"/>
      <c r="U131" s="25">
        <f t="shared" si="8"/>
        <v>0</v>
      </c>
      <c r="V131" s="493">
        <f t="shared" si="13"/>
        <v>0</v>
      </c>
      <c r="W131" s="494">
        <f>IF('Project Information'!$C$15="Space By Space",O131,0)</f>
        <v>0</v>
      </c>
      <c r="X131" s="329">
        <f t="shared" si="14"/>
        <v>0</v>
      </c>
      <c r="Y131" s="494">
        <f t="shared" si="15"/>
        <v>0</v>
      </c>
    </row>
    <row r="132" spans="1:25" ht="48" customHeight="1" thickBot="1">
      <c r="A132" s="253">
        <v>123</v>
      </c>
      <c r="B132" s="248"/>
      <c r="C132" s="256"/>
      <c r="D132" s="321"/>
      <c r="E132" s="320">
        <f>IFERROR(INDEX(Code!$H$11:$H$29,MATCH('Exterior Space'!C132,Code!$G$11:$G$29,0)),0)</f>
        <v>0</v>
      </c>
      <c r="F132" s="321">
        <f>IFERROR(VLOOKUP(C132,Code!$G$11:$M$29,3,FALSE),0)</f>
        <v>0</v>
      </c>
      <c r="G132" s="322"/>
      <c r="H132" s="254">
        <f>IFERROR(VLOOKUP(G132,'LED Products List'!$B$8:$G$57,2,FALSE),0)</f>
        <v>0</v>
      </c>
      <c r="I132" s="254">
        <f>IFERROR(VLOOKUP(G132,'LED Products List'!$B$8:$G$57,3,FALSE),0)</f>
        <v>0</v>
      </c>
      <c r="J132" s="254">
        <f>IFERROR(VLOOKUP(G132,'LED Products List'!$B$8:$G$57,4,FALSE),0)</f>
        <v>0</v>
      </c>
      <c r="K132" s="248"/>
      <c r="L132" s="323"/>
      <c r="M132" s="322">
        <f t="shared" si="9"/>
        <v>0</v>
      </c>
      <c r="N132" s="324">
        <f t="array" ref="N132">IFERROR(INDEX(Code!$J$10:$M$29,MATCH('Exterior Space'!C132,Code!$G$10:$G$29,0),MATCH('Exterior Space'!$C$8,Code!$J$9:$M$9,0)),0)</f>
        <v>0</v>
      </c>
      <c r="O132" s="255">
        <f t="shared" si="10"/>
        <v>0</v>
      </c>
      <c r="P132" s="255">
        <f t="shared" si="11"/>
        <v>0</v>
      </c>
      <c r="Q132" s="255">
        <f t="shared" si="12"/>
        <v>0</v>
      </c>
      <c r="R132" s="644"/>
      <c r="S132" s="645"/>
      <c r="T132" s="646"/>
      <c r="U132" s="25">
        <f t="shared" si="8"/>
        <v>0</v>
      </c>
      <c r="V132" s="493">
        <f t="shared" si="13"/>
        <v>0</v>
      </c>
      <c r="W132" s="494">
        <f>IF('Project Information'!$C$15="Space By Space",O132,0)</f>
        <v>0</v>
      </c>
      <c r="X132" s="329">
        <f t="shared" si="14"/>
        <v>0</v>
      </c>
      <c r="Y132" s="494">
        <f t="shared" si="15"/>
        <v>0</v>
      </c>
    </row>
    <row r="133" spans="1:25" ht="48" customHeight="1" thickBot="1">
      <c r="A133" s="253">
        <v>124</v>
      </c>
      <c r="B133" s="248"/>
      <c r="C133" s="256"/>
      <c r="D133" s="321"/>
      <c r="E133" s="320">
        <f>IFERROR(INDEX(Code!$H$11:$H$29,MATCH('Exterior Space'!C133,Code!$G$11:$G$29,0)),0)</f>
        <v>0</v>
      </c>
      <c r="F133" s="321">
        <f>IFERROR(VLOOKUP(C133,Code!$G$11:$M$29,3,FALSE),0)</f>
        <v>0</v>
      </c>
      <c r="G133" s="322"/>
      <c r="H133" s="254">
        <f>IFERROR(VLOOKUP(G133,'LED Products List'!$B$8:$G$57,2,FALSE),0)</f>
        <v>0</v>
      </c>
      <c r="I133" s="254">
        <f>IFERROR(VLOOKUP(G133,'LED Products List'!$B$8:$G$57,3,FALSE),0)</f>
        <v>0</v>
      </c>
      <c r="J133" s="254">
        <f>IFERROR(VLOOKUP(G133,'LED Products List'!$B$8:$G$57,4,FALSE),0)</f>
        <v>0</v>
      </c>
      <c r="K133" s="248"/>
      <c r="L133" s="323"/>
      <c r="M133" s="322">
        <f t="shared" si="9"/>
        <v>0</v>
      </c>
      <c r="N133" s="324">
        <f t="array" ref="N133">IFERROR(INDEX(Code!$J$10:$M$29,MATCH('Exterior Space'!C133,Code!$G$10:$G$29,0),MATCH('Exterior Space'!$C$8,Code!$J$9:$M$9,0)),0)</f>
        <v>0</v>
      </c>
      <c r="O133" s="255">
        <f t="shared" si="10"/>
        <v>0</v>
      </c>
      <c r="P133" s="255">
        <f t="shared" si="11"/>
        <v>0</v>
      </c>
      <c r="Q133" s="255">
        <f t="shared" si="12"/>
        <v>0</v>
      </c>
      <c r="R133" s="644"/>
      <c r="S133" s="645"/>
      <c r="T133" s="646"/>
      <c r="U133" s="25">
        <f t="shared" si="8"/>
        <v>0</v>
      </c>
      <c r="V133" s="493">
        <f t="shared" si="13"/>
        <v>0</v>
      </c>
      <c r="W133" s="494">
        <f>IF('Project Information'!$C$15="Space By Space",O133,0)</f>
        <v>0</v>
      </c>
      <c r="X133" s="329">
        <f t="shared" si="14"/>
        <v>0</v>
      </c>
      <c r="Y133" s="494">
        <f t="shared" si="15"/>
        <v>0</v>
      </c>
    </row>
    <row r="134" spans="1:25" ht="48" customHeight="1" thickBot="1">
      <c r="A134" s="253">
        <v>125</v>
      </c>
      <c r="B134" s="248"/>
      <c r="C134" s="256"/>
      <c r="D134" s="321"/>
      <c r="E134" s="320">
        <f>IFERROR(INDEX(Code!$H$11:$H$29,MATCH('Exterior Space'!C134,Code!$G$11:$G$29,0)),0)</f>
        <v>0</v>
      </c>
      <c r="F134" s="321">
        <f>IFERROR(VLOOKUP(C134,Code!$G$11:$M$29,3,FALSE),0)</f>
        <v>0</v>
      </c>
      <c r="G134" s="322"/>
      <c r="H134" s="254">
        <f>IFERROR(VLOOKUP(G134,'LED Products List'!$B$8:$G$57,2,FALSE),0)</f>
        <v>0</v>
      </c>
      <c r="I134" s="254">
        <f>IFERROR(VLOOKUP(G134,'LED Products List'!$B$8:$G$57,3,FALSE),0)</f>
        <v>0</v>
      </c>
      <c r="J134" s="254">
        <f>IFERROR(VLOOKUP(G134,'LED Products List'!$B$8:$G$57,4,FALSE),0)</f>
        <v>0</v>
      </c>
      <c r="K134" s="248"/>
      <c r="L134" s="323"/>
      <c r="M134" s="322">
        <f t="shared" si="9"/>
        <v>0</v>
      </c>
      <c r="N134" s="324">
        <f t="array" ref="N134">IFERROR(INDEX(Code!$J$10:$M$29,MATCH('Exterior Space'!C134,Code!$G$10:$G$29,0),MATCH('Exterior Space'!$C$8,Code!$J$9:$M$9,0)),0)</f>
        <v>0</v>
      </c>
      <c r="O134" s="255">
        <f t="shared" si="10"/>
        <v>0</v>
      </c>
      <c r="P134" s="255">
        <f t="shared" si="11"/>
        <v>0</v>
      </c>
      <c r="Q134" s="255">
        <f t="shared" si="12"/>
        <v>0</v>
      </c>
      <c r="R134" s="644"/>
      <c r="S134" s="645"/>
      <c r="T134" s="646"/>
      <c r="U134" s="25">
        <f t="shared" si="8"/>
        <v>0</v>
      </c>
      <c r="V134" s="493">
        <f t="shared" si="13"/>
        <v>0</v>
      </c>
      <c r="W134" s="494">
        <f>IF('Project Information'!$C$15="Space By Space",O134,0)</f>
        <v>0</v>
      </c>
      <c r="X134" s="329">
        <f t="shared" si="14"/>
        <v>0</v>
      </c>
      <c r="Y134" s="494">
        <f t="shared" si="15"/>
        <v>0</v>
      </c>
    </row>
    <row r="135" spans="1:25" ht="48" customHeight="1" thickBot="1">
      <c r="A135" s="253">
        <v>126</v>
      </c>
      <c r="B135" s="248"/>
      <c r="C135" s="256"/>
      <c r="D135" s="321"/>
      <c r="E135" s="320">
        <f>IFERROR(INDEX(Code!$H$11:$H$29,MATCH('Exterior Space'!C135,Code!$G$11:$G$29,0)),0)</f>
        <v>0</v>
      </c>
      <c r="F135" s="321">
        <f>IFERROR(VLOOKUP(C135,Code!$G$11:$M$29,3,FALSE),0)</f>
        <v>0</v>
      </c>
      <c r="G135" s="322"/>
      <c r="H135" s="254">
        <f>IFERROR(VLOOKUP(G135,'LED Products List'!$B$8:$G$57,2,FALSE),0)</f>
        <v>0</v>
      </c>
      <c r="I135" s="254">
        <f>IFERROR(VLOOKUP(G135,'LED Products List'!$B$8:$G$57,3,FALSE),0)</f>
        <v>0</v>
      </c>
      <c r="J135" s="254">
        <f>IFERROR(VLOOKUP(G135,'LED Products List'!$B$8:$G$57,4,FALSE),0)</f>
        <v>0</v>
      </c>
      <c r="K135" s="248"/>
      <c r="L135" s="323"/>
      <c r="M135" s="322">
        <f t="shared" si="9"/>
        <v>0</v>
      </c>
      <c r="N135" s="324">
        <f t="array" ref="N135">IFERROR(INDEX(Code!$J$10:$M$29,MATCH('Exterior Space'!C135,Code!$G$10:$G$29,0),MATCH('Exterior Space'!$C$8,Code!$J$9:$M$9,0)),0)</f>
        <v>0</v>
      </c>
      <c r="O135" s="255">
        <f t="shared" si="10"/>
        <v>0</v>
      </c>
      <c r="P135" s="255">
        <f t="shared" si="11"/>
        <v>0</v>
      </c>
      <c r="Q135" s="255">
        <f t="shared" si="12"/>
        <v>0</v>
      </c>
      <c r="R135" s="644"/>
      <c r="S135" s="645"/>
      <c r="T135" s="646"/>
      <c r="U135" s="25">
        <f t="shared" si="8"/>
        <v>0</v>
      </c>
      <c r="V135" s="493">
        <f t="shared" si="13"/>
        <v>0</v>
      </c>
      <c r="W135" s="494">
        <f>IF('Project Information'!$C$15="Space By Space",O135,0)</f>
        <v>0</v>
      </c>
      <c r="X135" s="329">
        <f t="shared" si="14"/>
        <v>0</v>
      </c>
      <c r="Y135" s="494">
        <f t="shared" si="15"/>
        <v>0</v>
      </c>
    </row>
    <row r="136" spans="1:25" ht="48" customHeight="1" thickBot="1">
      <c r="A136" s="253">
        <v>127</v>
      </c>
      <c r="B136" s="248"/>
      <c r="C136" s="256"/>
      <c r="D136" s="321"/>
      <c r="E136" s="320">
        <f>IFERROR(INDEX(Code!$H$11:$H$29,MATCH('Exterior Space'!C136,Code!$G$11:$G$29,0)),0)</f>
        <v>0</v>
      </c>
      <c r="F136" s="321">
        <f>IFERROR(VLOOKUP(C136,Code!$G$11:$M$29,3,FALSE),0)</f>
        <v>0</v>
      </c>
      <c r="G136" s="322"/>
      <c r="H136" s="254">
        <f>IFERROR(VLOOKUP(G136,'LED Products List'!$B$8:$G$57,2,FALSE),0)</f>
        <v>0</v>
      </c>
      <c r="I136" s="254">
        <f>IFERROR(VLOOKUP(G136,'LED Products List'!$B$8:$G$57,3,FALSE),0)</f>
        <v>0</v>
      </c>
      <c r="J136" s="254">
        <f>IFERROR(VLOOKUP(G136,'LED Products List'!$B$8:$G$57,4,FALSE),0)</f>
        <v>0</v>
      </c>
      <c r="K136" s="248"/>
      <c r="L136" s="323"/>
      <c r="M136" s="322">
        <f t="shared" si="9"/>
        <v>0</v>
      </c>
      <c r="N136" s="324">
        <f t="array" ref="N136">IFERROR(INDEX(Code!$J$10:$M$29,MATCH('Exterior Space'!C136,Code!$G$10:$G$29,0),MATCH('Exterior Space'!$C$8,Code!$J$9:$M$9,0)),0)</f>
        <v>0</v>
      </c>
      <c r="O136" s="255">
        <f t="shared" si="10"/>
        <v>0</v>
      </c>
      <c r="P136" s="255">
        <f t="shared" si="11"/>
        <v>0</v>
      </c>
      <c r="Q136" s="255">
        <f t="shared" si="12"/>
        <v>0</v>
      </c>
      <c r="R136" s="644"/>
      <c r="S136" s="645"/>
      <c r="T136" s="646"/>
      <c r="U136" s="25">
        <f t="shared" si="8"/>
        <v>0</v>
      </c>
      <c r="V136" s="493">
        <f t="shared" si="13"/>
        <v>0</v>
      </c>
      <c r="W136" s="494">
        <f>IF('Project Information'!$C$15="Space By Space",O136,0)</f>
        <v>0</v>
      </c>
      <c r="X136" s="329">
        <f t="shared" si="14"/>
        <v>0</v>
      </c>
      <c r="Y136" s="494">
        <f t="shared" si="15"/>
        <v>0</v>
      </c>
    </row>
    <row r="137" spans="1:25" ht="48" customHeight="1" thickBot="1">
      <c r="A137" s="253">
        <v>128</v>
      </c>
      <c r="B137" s="248"/>
      <c r="C137" s="256"/>
      <c r="D137" s="321"/>
      <c r="E137" s="320">
        <f>IFERROR(INDEX(Code!$H$11:$H$29,MATCH('Exterior Space'!C137,Code!$G$11:$G$29,0)),0)</f>
        <v>0</v>
      </c>
      <c r="F137" s="321">
        <f>IFERROR(VLOOKUP(C137,Code!$G$11:$M$29,3,FALSE),0)</f>
        <v>0</v>
      </c>
      <c r="G137" s="322"/>
      <c r="H137" s="254">
        <f>IFERROR(VLOOKUP(G137,'LED Products List'!$B$8:$G$57,2,FALSE),0)</f>
        <v>0</v>
      </c>
      <c r="I137" s="254">
        <f>IFERROR(VLOOKUP(G137,'LED Products List'!$B$8:$G$57,3,FALSE),0)</f>
        <v>0</v>
      </c>
      <c r="J137" s="254">
        <f>IFERROR(VLOOKUP(G137,'LED Products List'!$B$8:$G$57,4,FALSE),0)</f>
        <v>0</v>
      </c>
      <c r="K137" s="248"/>
      <c r="L137" s="323"/>
      <c r="M137" s="322">
        <f t="shared" si="9"/>
        <v>0</v>
      </c>
      <c r="N137" s="324">
        <f t="array" ref="N137">IFERROR(INDEX(Code!$J$10:$M$29,MATCH('Exterior Space'!C137,Code!$G$10:$G$29,0),MATCH('Exterior Space'!$C$8,Code!$J$9:$M$9,0)),0)</f>
        <v>0</v>
      </c>
      <c r="O137" s="255">
        <f t="shared" si="10"/>
        <v>0</v>
      </c>
      <c r="P137" s="255">
        <f t="shared" si="11"/>
        <v>0</v>
      </c>
      <c r="Q137" s="255">
        <f t="shared" si="12"/>
        <v>0</v>
      </c>
      <c r="R137" s="644"/>
      <c r="S137" s="645"/>
      <c r="T137" s="646"/>
      <c r="U137" s="25">
        <f t="shared" si="8"/>
        <v>0</v>
      </c>
      <c r="V137" s="493">
        <f t="shared" si="13"/>
        <v>0</v>
      </c>
      <c r="W137" s="494">
        <f>IF('Project Information'!$C$15="Space By Space",O137,0)</f>
        <v>0</v>
      </c>
      <c r="X137" s="329">
        <f t="shared" si="14"/>
        <v>0</v>
      </c>
      <c r="Y137" s="494">
        <f t="shared" si="15"/>
        <v>0</v>
      </c>
    </row>
    <row r="138" spans="1:25" ht="48" customHeight="1" thickBot="1">
      <c r="A138" s="253">
        <v>129</v>
      </c>
      <c r="B138" s="248"/>
      <c r="C138" s="256"/>
      <c r="D138" s="321"/>
      <c r="E138" s="320">
        <f>IFERROR(INDEX(Code!$H$11:$H$29,MATCH('Exterior Space'!C138,Code!$G$11:$G$29,0)),0)</f>
        <v>0</v>
      </c>
      <c r="F138" s="321">
        <f>IFERROR(VLOOKUP(C138,Code!$G$11:$M$29,3,FALSE),0)</f>
        <v>0</v>
      </c>
      <c r="G138" s="322"/>
      <c r="H138" s="254">
        <f>IFERROR(VLOOKUP(G138,'LED Products List'!$B$8:$G$57,2,FALSE),0)</f>
        <v>0</v>
      </c>
      <c r="I138" s="254">
        <f>IFERROR(VLOOKUP(G138,'LED Products List'!$B$8:$G$57,3,FALSE),0)</f>
        <v>0</v>
      </c>
      <c r="J138" s="254">
        <f>IFERROR(VLOOKUP(G138,'LED Products List'!$B$8:$G$57,4,FALSE),0)</f>
        <v>0</v>
      </c>
      <c r="K138" s="248"/>
      <c r="L138" s="323"/>
      <c r="M138" s="322">
        <f t="shared" si="9"/>
        <v>0</v>
      </c>
      <c r="N138" s="324">
        <f t="array" ref="N138">IFERROR(INDEX(Code!$J$10:$M$29,MATCH('Exterior Space'!C138,Code!$G$10:$G$29,0),MATCH('Exterior Space'!$C$8,Code!$J$9:$M$9,0)),0)</f>
        <v>0</v>
      </c>
      <c r="O138" s="255">
        <f t="shared" si="10"/>
        <v>0</v>
      </c>
      <c r="P138" s="255">
        <f t="shared" si="11"/>
        <v>0</v>
      </c>
      <c r="Q138" s="255">
        <f t="shared" si="12"/>
        <v>0</v>
      </c>
      <c r="R138" s="644"/>
      <c r="S138" s="645"/>
      <c r="T138" s="646"/>
      <c r="U138" s="25">
        <f t="shared" ref="U138:U201" si="16">Q138*F138/1000</f>
        <v>0</v>
      </c>
      <c r="V138" s="493">
        <f t="shared" si="13"/>
        <v>0</v>
      </c>
      <c r="W138" s="494">
        <f>IF('Project Information'!$C$15="Space By Space",O138,0)</f>
        <v>0</v>
      </c>
      <c r="X138" s="329">
        <f t="shared" si="14"/>
        <v>0</v>
      </c>
      <c r="Y138" s="494">
        <f t="shared" si="15"/>
        <v>0</v>
      </c>
    </row>
    <row r="139" spans="1:25" ht="48" customHeight="1" thickBot="1">
      <c r="A139" s="253">
        <v>130</v>
      </c>
      <c r="B139" s="248"/>
      <c r="C139" s="256"/>
      <c r="D139" s="321"/>
      <c r="E139" s="320">
        <f>IFERROR(INDEX(Code!$H$11:$H$29,MATCH('Exterior Space'!C139,Code!$G$11:$G$29,0)),0)</f>
        <v>0</v>
      </c>
      <c r="F139" s="321">
        <f>IFERROR(VLOOKUP(C139,Code!$G$11:$M$29,3,FALSE),0)</f>
        <v>0</v>
      </c>
      <c r="G139" s="322"/>
      <c r="H139" s="254">
        <f>IFERROR(VLOOKUP(G139,'LED Products List'!$B$8:$G$57,2,FALSE),0)</f>
        <v>0</v>
      </c>
      <c r="I139" s="254">
        <f>IFERROR(VLOOKUP(G139,'LED Products List'!$B$8:$G$57,3,FALSE),0)</f>
        <v>0</v>
      </c>
      <c r="J139" s="254">
        <f>IFERROR(VLOOKUP(G139,'LED Products List'!$B$8:$G$57,4,FALSE),0)</f>
        <v>0</v>
      </c>
      <c r="K139" s="248"/>
      <c r="L139" s="323"/>
      <c r="M139" s="322">
        <f t="shared" ref="M139:M202" si="17">K139</f>
        <v>0</v>
      </c>
      <c r="N139" s="324">
        <f t="array" ref="N139">IFERROR(INDEX(Code!$J$10:$M$29,MATCH('Exterior Space'!C139,Code!$G$10:$G$29,0),MATCH('Exterior Space'!$C$8,Code!$J$9:$M$9,0)),0)</f>
        <v>0</v>
      </c>
      <c r="O139" s="255">
        <f t="shared" ref="O139:O202" si="18">IFERROR(N139*D139,0)</f>
        <v>0</v>
      </c>
      <c r="P139" s="255">
        <f t="shared" ref="P139:P202" si="19">IF(L139="Yes",(J139*K139)-(J139*K139*$U$2),J139*K139)</f>
        <v>0</v>
      </c>
      <c r="Q139" s="255">
        <f t="shared" ref="Q139:Q202" si="20">IF(L139="Yes",((J139*K139)-(J139*K139*$U$2))*F139,J139*K139*F139)</f>
        <v>0</v>
      </c>
      <c r="R139" s="644"/>
      <c r="S139" s="645"/>
      <c r="T139" s="646"/>
      <c r="U139" s="25">
        <f t="shared" si="16"/>
        <v>0</v>
      </c>
      <c r="V139" s="493">
        <f t="shared" ref="V139:V202" si="21">IF(L139="Yes",(J139*K139*$U$2),0)</f>
        <v>0</v>
      </c>
      <c r="W139" s="494">
        <f>IF('Project Information'!$C$15="Space By Space",O139,0)</f>
        <v>0</v>
      </c>
      <c r="X139" s="329">
        <f t="shared" ref="X139:X202" si="22">W139*F139</f>
        <v>0</v>
      </c>
      <c r="Y139" s="494">
        <f t="shared" ref="Y139:Y202" si="23">W139-P139</f>
        <v>0</v>
      </c>
    </row>
    <row r="140" spans="1:25" ht="48" customHeight="1" thickBot="1">
      <c r="A140" s="253">
        <v>131</v>
      </c>
      <c r="B140" s="248"/>
      <c r="C140" s="256"/>
      <c r="D140" s="321"/>
      <c r="E140" s="320">
        <f>IFERROR(INDEX(Code!$H$11:$H$29,MATCH('Exterior Space'!C140,Code!$G$11:$G$29,0)),0)</f>
        <v>0</v>
      </c>
      <c r="F140" s="321">
        <f>IFERROR(VLOOKUP(C140,Code!$G$11:$M$29,3,FALSE),0)</f>
        <v>0</v>
      </c>
      <c r="G140" s="322"/>
      <c r="H140" s="254">
        <f>IFERROR(VLOOKUP(G140,'LED Products List'!$B$8:$G$57,2,FALSE),0)</f>
        <v>0</v>
      </c>
      <c r="I140" s="254">
        <f>IFERROR(VLOOKUP(G140,'LED Products List'!$B$8:$G$57,3,FALSE),0)</f>
        <v>0</v>
      </c>
      <c r="J140" s="254">
        <f>IFERROR(VLOOKUP(G140,'LED Products List'!$B$8:$G$57,4,FALSE),0)</f>
        <v>0</v>
      </c>
      <c r="K140" s="248"/>
      <c r="L140" s="323"/>
      <c r="M140" s="322">
        <f t="shared" si="17"/>
        <v>0</v>
      </c>
      <c r="N140" s="324">
        <f t="array" ref="N140">IFERROR(INDEX(Code!$J$10:$M$29,MATCH('Exterior Space'!C140,Code!$G$10:$G$29,0),MATCH('Exterior Space'!$C$8,Code!$J$9:$M$9,0)),0)</f>
        <v>0</v>
      </c>
      <c r="O140" s="255">
        <f t="shared" si="18"/>
        <v>0</v>
      </c>
      <c r="P140" s="255">
        <f t="shared" si="19"/>
        <v>0</v>
      </c>
      <c r="Q140" s="255">
        <f t="shared" si="20"/>
        <v>0</v>
      </c>
      <c r="R140" s="644"/>
      <c r="S140" s="645"/>
      <c r="T140" s="646"/>
      <c r="U140" s="25">
        <f t="shared" si="16"/>
        <v>0</v>
      </c>
      <c r="V140" s="493">
        <f t="shared" si="21"/>
        <v>0</v>
      </c>
      <c r="W140" s="494">
        <f>IF('Project Information'!$C$15="Space By Space",O140,0)</f>
        <v>0</v>
      </c>
      <c r="X140" s="329">
        <f t="shared" si="22"/>
        <v>0</v>
      </c>
      <c r="Y140" s="494">
        <f t="shared" si="23"/>
        <v>0</v>
      </c>
    </row>
    <row r="141" spans="1:25" ht="48" customHeight="1" thickBot="1">
      <c r="A141" s="253">
        <v>132</v>
      </c>
      <c r="B141" s="248"/>
      <c r="C141" s="256"/>
      <c r="D141" s="321"/>
      <c r="E141" s="320">
        <f>IFERROR(INDEX(Code!$H$11:$H$29,MATCH('Exterior Space'!C141,Code!$G$11:$G$29,0)),0)</f>
        <v>0</v>
      </c>
      <c r="F141" s="321">
        <f>IFERROR(VLOOKUP(C141,Code!$G$11:$M$29,3,FALSE),0)</f>
        <v>0</v>
      </c>
      <c r="G141" s="322"/>
      <c r="H141" s="254">
        <f>IFERROR(VLOOKUP(G141,'LED Products List'!$B$8:$G$57,2,FALSE),0)</f>
        <v>0</v>
      </c>
      <c r="I141" s="254">
        <f>IFERROR(VLOOKUP(G141,'LED Products List'!$B$8:$G$57,3,FALSE),0)</f>
        <v>0</v>
      </c>
      <c r="J141" s="254">
        <f>IFERROR(VLOOKUP(G141,'LED Products List'!$B$8:$G$57,4,FALSE),0)</f>
        <v>0</v>
      </c>
      <c r="K141" s="248"/>
      <c r="L141" s="323"/>
      <c r="M141" s="322">
        <f t="shared" si="17"/>
        <v>0</v>
      </c>
      <c r="N141" s="324">
        <f t="array" ref="N141">IFERROR(INDEX(Code!$J$10:$M$29,MATCH('Exterior Space'!C141,Code!$G$10:$G$29,0),MATCH('Exterior Space'!$C$8,Code!$J$9:$M$9,0)),0)</f>
        <v>0</v>
      </c>
      <c r="O141" s="255">
        <f t="shared" si="18"/>
        <v>0</v>
      </c>
      <c r="P141" s="255">
        <f t="shared" si="19"/>
        <v>0</v>
      </c>
      <c r="Q141" s="255">
        <f t="shared" si="20"/>
        <v>0</v>
      </c>
      <c r="R141" s="644"/>
      <c r="S141" s="645"/>
      <c r="T141" s="646"/>
      <c r="U141" s="25">
        <f t="shared" si="16"/>
        <v>0</v>
      </c>
      <c r="V141" s="493">
        <f t="shared" si="21"/>
        <v>0</v>
      </c>
      <c r="W141" s="494">
        <f>IF('Project Information'!$C$15="Space By Space",O141,0)</f>
        <v>0</v>
      </c>
      <c r="X141" s="329">
        <f t="shared" si="22"/>
        <v>0</v>
      </c>
      <c r="Y141" s="494">
        <f t="shared" si="23"/>
        <v>0</v>
      </c>
    </row>
    <row r="142" spans="1:25" ht="48" customHeight="1" thickBot="1">
      <c r="A142" s="253">
        <v>133</v>
      </c>
      <c r="B142" s="248"/>
      <c r="C142" s="256"/>
      <c r="D142" s="321"/>
      <c r="E142" s="320">
        <f>IFERROR(INDEX(Code!$H$11:$H$29,MATCH('Exterior Space'!C142,Code!$G$11:$G$29,0)),0)</f>
        <v>0</v>
      </c>
      <c r="F142" s="321">
        <f>IFERROR(VLOOKUP(C142,Code!$G$11:$M$29,3,FALSE),0)</f>
        <v>0</v>
      </c>
      <c r="G142" s="322"/>
      <c r="H142" s="254">
        <f>IFERROR(VLOOKUP(G142,'LED Products List'!$B$8:$G$57,2,FALSE),0)</f>
        <v>0</v>
      </c>
      <c r="I142" s="254">
        <f>IFERROR(VLOOKUP(G142,'LED Products List'!$B$8:$G$57,3,FALSE),0)</f>
        <v>0</v>
      </c>
      <c r="J142" s="254">
        <f>IFERROR(VLOOKUP(G142,'LED Products List'!$B$8:$G$57,4,FALSE),0)</f>
        <v>0</v>
      </c>
      <c r="K142" s="248"/>
      <c r="L142" s="323"/>
      <c r="M142" s="322">
        <f t="shared" si="17"/>
        <v>0</v>
      </c>
      <c r="N142" s="324">
        <f t="array" ref="N142">IFERROR(INDEX(Code!$J$10:$M$29,MATCH('Exterior Space'!C142,Code!$G$10:$G$29,0),MATCH('Exterior Space'!$C$8,Code!$J$9:$M$9,0)),0)</f>
        <v>0</v>
      </c>
      <c r="O142" s="255">
        <f t="shared" si="18"/>
        <v>0</v>
      </c>
      <c r="P142" s="255">
        <f t="shared" si="19"/>
        <v>0</v>
      </c>
      <c r="Q142" s="255">
        <f t="shared" si="20"/>
        <v>0</v>
      </c>
      <c r="R142" s="644"/>
      <c r="S142" s="645"/>
      <c r="T142" s="646"/>
      <c r="U142" s="25">
        <f t="shared" si="16"/>
        <v>0</v>
      </c>
      <c r="V142" s="493">
        <f t="shared" si="21"/>
        <v>0</v>
      </c>
      <c r="W142" s="494">
        <f>IF('Project Information'!$C$15="Space By Space",O142,0)</f>
        <v>0</v>
      </c>
      <c r="X142" s="329">
        <f t="shared" si="22"/>
        <v>0</v>
      </c>
      <c r="Y142" s="494">
        <f t="shared" si="23"/>
        <v>0</v>
      </c>
    </row>
    <row r="143" spans="1:25" ht="48" customHeight="1" thickBot="1">
      <c r="A143" s="253">
        <v>134</v>
      </c>
      <c r="B143" s="248"/>
      <c r="C143" s="256"/>
      <c r="D143" s="321"/>
      <c r="E143" s="320">
        <f>IFERROR(INDEX(Code!$H$11:$H$29,MATCH('Exterior Space'!C143,Code!$G$11:$G$29,0)),0)</f>
        <v>0</v>
      </c>
      <c r="F143" s="321">
        <f>IFERROR(VLOOKUP(C143,Code!$G$11:$M$29,3,FALSE),0)</f>
        <v>0</v>
      </c>
      <c r="G143" s="322"/>
      <c r="H143" s="254">
        <f>IFERROR(VLOOKUP(G143,'LED Products List'!$B$8:$G$57,2,FALSE),0)</f>
        <v>0</v>
      </c>
      <c r="I143" s="254">
        <f>IFERROR(VLOOKUP(G143,'LED Products List'!$B$8:$G$57,3,FALSE),0)</f>
        <v>0</v>
      </c>
      <c r="J143" s="254">
        <f>IFERROR(VLOOKUP(G143,'LED Products List'!$B$8:$G$57,4,FALSE),0)</f>
        <v>0</v>
      </c>
      <c r="K143" s="248"/>
      <c r="L143" s="323"/>
      <c r="M143" s="322">
        <f t="shared" si="17"/>
        <v>0</v>
      </c>
      <c r="N143" s="324">
        <f t="array" ref="N143">IFERROR(INDEX(Code!$J$10:$M$29,MATCH('Exterior Space'!C143,Code!$G$10:$G$29,0),MATCH('Exterior Space'!$C$8,Code!$J$9:$M$9,0)),0)</f>
        <v>0</v>
      </c>
      <c r="O143" s="255">
        <f t="shared" si="18"/>
        <v>0</v>
      </c>
      <c r="P143" s="255">
        <f t="shared" si="19"/>
        <v>0</v>
      </c>
      <c r="Q143" s="255">
        <f t="shared" si="20"/>
        <v>0</v>
      </c>
      <c r="R143" s="644"/>
      <c r="S143" s="645"/>
      <c r="T143" s="646"/>
      <c r="U143" s="25">
        <f t="shared" si="16"/>
        <v>0</v>
      </c>
      <c r="V143" s="493">
        <f t="shared" si="21"/>
        <v>0</v>
      </c>
      <c r="W143" s="494">
        <f>IF('Project Information'!$C$15="Space By Space",O143,0)</f>
        <v>0</v>
      </c>
      <c r="X143" s="329">
        <f t="shared" si="22"/>
        <v>0</v>
      </c>
      <c r="Y143" s="494">
        <f t="shared" si="23"/>
        <v>0</v>
      </c>
    </row>
    <row r="144" spans="1:25" ht="48" customHeight="1" thickBot="1">
      <c r="A144" s="253">
        <v>135</v>
      </c>
      <c r="B144" s="248"/>
      <c r="C144" s="256"/>
      <c r="D144" s="321"/>
      <c r="E144" s="320">
        <f>IFERROR(INDEX(Code!$H$11:$H$29,MATCH('Exterior Space'!C144,Code!$G$11:$G$29,0)),0)</f>
        <v>0</v>
      </c>
      <c r="F144" s="321">
        <f>IFERROR(VLOOKUP(C144,Code!$G$11:$M$29,3,FALSE),0)</f>
        <v>0</v>
      </c>
      <c r="G144" s="322"/>
      <c r="H144" s="254">
        <f>IFERROR(VLOOKUP(G144,'LED Products List'!$B$8:$G$57,2,FALSE),0)</f>
        <v>0</v>
      </c>
      <c r="I144" s="254">
        <f>IFERROR(VLOOKUP(G144,'LED Products List'!$B$8:$G$57,3,FALSE),0)</f>
        <v>0</v>
      </c>
      <c r="J144" s="254">
        <f>IFERROR(VLOOKUP(G144,'LED Products List'!$B$8:$G$57,4,FALSE),0)</f>
        <v>0</v>
      </c>
      <c r="K144" s="248"/>
      <c r="L144" s="323"/>
      <c r="M144" s="322">
        <f t="shared" si="17"/>
        <v>0</v>
      </c>
      <c r="N144" s="324">
        <f t="array" ref="N144">IFERROR(INDEX(Code!$J$10:$M$29,MATCH('Exterior Space'!C144,Code!$G$10:$G$29,0),MATCH('Exterior Space'!$C$8,Code!$J$9:$M$9,0)),0)</f>
        <v>0</v>
      </c>
      <c r="O144" s="255">
        <f t="shared" si="18"/>
        <v>0</v>
      </c>
      <c r="P144" s="255">
        <f t="shared" si="19"/>
        <v>0</v>
      </c>
      <c r="Q144" s="255">
        <f t="shared" si="20"/>
        <v>0</v>
      </c>
      <c r="R144" s="644"/>
      <c r="S144" s="645"/>
      <c r="T144" s="646"/>
      <c r="U144" s="25">
        <f t="shared" si="16"/>
        <v>0</v>
      </c>
      <c r="V144" s="493">
        <f t="shared" si="21"/>
        <v>0</v>
      </c>
      <c r="W144" s="494">
        <f>IF('Project Information'!$C$15="Space By Space",O144,0)</f>
        <v>0</v>
      </c>
      <c r="X144" s="329">
        <f t="shared" si="22"/>
        <v>0</v>
      </c>
      <c r="Y144" s="494">
        <f t="shared" si="23"/>
        <v>0</v>
      </c>
    </row>
    <row r="145" spans="1:25" ht="48" customHeight="1" thickBot="1">
      <c r="A145" s="253">
        <v>136</v>
      </c>
      <c r="B145" s="248"/>
      <c r="C145" s="256"/>
      <c r="D145" s="321"/>
      <c r="E145" s="320">
        <f>IFERROR(INDEX(Code!$H$11:$H$29,MATCH('Exterior Space'!C145,Code!$G$11:$G$29,0)),0)</f>
        <v>0</v>
      </c>
      <c r="F145" s="321">
        <f>IFERROR(VLOOKUP(C145,Code!$G$11:$M$29,3,FALSE),0)</f>
        <v>0</v>
      </c>
      <c r="G145" s="322"/>
      <c r="H145" s="254">
        <f>IFERROR(VLOOKUP(G145,'LED Products List'!$B$8:$G$57,2,FALSE),0)</f>
        <v>0</v>
      </c>
      <c r="I145" s="254">
        <f>IFERROR(VLOOKUP(G145,'LED Products List'!$B$8:$G$57,3,FALSE),0)</f>
        <v>0</v>
      </c>
      <c r="J145" s="254">
        <f>IFERROR(VLOOKUP(G145,'LED Products List'!$B$8:$G$57,4,FALSE),0)</f>
        <v>0</v>
      </c>
      <c r="K145" s="248"/>
      <c r="L145" s="323"/>
      <c r="M145" s="322">
        <f t="shared" si="17"/>
        <v>0</v>
      </c>
      <c r="N145" s="324">
        <f t="array" ref="N145">IFERROR(INDEX(Code!$J$10:$M$29,MATCH('Exterior Space'!C145,Code!$G$10:$G$29,0),MATCH('Exterior Space'!$C$8,Code!$J$9:$M$9,0)),0)</f>
        <v>0</v>
      </c>
      <c r="O145" s="255">
        <f t="shared" si="18"/>
        <v>0</v>
      </c>
      <c r="P145" s="255">
        <f t="shared" si="19"/>
        <v>0</v>
      </c>
      <c r="Q145" s="255">
        <f t="shared" si="20"/>
        <v>0</v>
      </c>
      <c r="R145" s="644"/>
      <c r="S145" s="645"/>
      <c r="T145" s="646"/>
      <c r="U145" s="25">
        <f t="shared" si="16"/>
        <v>0</v>
      </c>
      <c r="V145" s="493">
        <f t="shared" si="21"/>
        <v>0</v>
      </c>
      <c r="W145" s="494">
        <f>IF('Project Information'!$C$15="Space By Space",O145,0)</f>
        <v>0</v>
      </c>
      <c r="X145" s="329">
        <f t="shared" si="22"/>
        <v>0</v>
      </c>
      <c r="Y145" s="494">
        <f t="shared" si="23"/>
        <v>0</v>
      </c>
    </row>
    <row r="146" spans="1:25" ht="48" customHeight="1" thickBot="1">
      <c r="A146" s="253">
        <v>137</v>
      </c>
      <c r="B146" s="248"/>
      <c r="C146" s="256"/>
      <c r="D146" s="321"/>
      <c r="E146" s="320">
        <f>IFERROR(INDEX(Code!$H$11:$H$29,MATCH('Exterior Space'!C146,Code!$G$11:$G$29,0)),0)</f>
        <v>0</v>
      </c>
      <c r="F146" s="321">
        <f>IFERROR(VLOOKUP(C146,Code!$G$11:$M$29,3,FALSE),0)</f>
        <v>0</v>
      </c>
      <c r="G146" s="322"/>
      <c r="H146" s="254">
        <f>IFERROR(VLOOKUP(G146,'LED Products List'!$B$8:$G$57,2,FALSE),0)</f>
        <v>0</v>
      </c>
      <c r="I146" s="254">
        <f>IFERROR(VLOOKUP(G146,'LED Products List'!$B$8:$G$57,3,FALSE),0)</f>
        <v>0</v>
      </c>
      <c r="J146" s="254">
        <f>IFERROR(VLOOKUP(G146,'LED Products List'!$B$8:$G$57,4,FALSE),0)</f>
        <v>0</v>
      </c>
      <c r="K146" s="248"/>
      <c r="L146" s="323"/>
      <c r="M146" s="322">
        <f t="shared" si="17"/>
        <v>0</v>
      </c>
      <c r="N146" s="324">
        <f t="array" ref="N146">IFERROR(INDEX(Code!$J$10:$M$29,MATCH('Exterior Space'!C146,Code!$G$10:$G$29,0),MATCH('Exterior Space'!$C$8,Code!$J$9:$M$9,0)),0)</f>
        <v>0</v>
      </c>
      <c r="O146" s="255">
        <f t="shared" si="18"/>
        <v>0</v>
      </c>
      <c r="P146" s="255">
        <f t="shared" si="19"/>
        <v>0</v>
      </c>
      <c r="Q146" s="255">
        <f t="shared" si="20"/>
        <v>0</v>
      </c>
      <c r="R146" s="644"/>
      <c r="S146" s="645"/>
      <c r="T146" s="646"/>
      <c r="U146" s="25">
        <f t="shared" si="16"/>
        <v>0</v>
      </c>
      <c r="V146" s="493">
        <f t="shared" si="21"/>
        <v>0</v>
      </c>
      <c r="W146" s="494">
        <f>IF('Project Information'!$C$15="Space By Space",O146,0)</f>
        <v>0</v>
      </c>
      <c r="X146" s="329">
        <f t="shared" si="22"/>
        <v>0</v>
      </c>
      <c r="Y146" s="494">
        <f t="shared" si="23"/>
        <v>0</v>
      </c>
    </row>
    <row r="147" spans="1:25" ht="48" customHeight="1" thickBot="1">
      <c r="A147" s="253">
        <v>138</v>
      </c>
      <c r="B147" s="248"/>
      <c r="C147" s="256"/>
      <c r="D147" s="321"/>
      <c r="E147" s="320">
        <f>IFERROR(INDEX(Code!$H$11:$H$29,MATCH('Exterior Space'!C147,Code!$G$11:$G$29,0)),0)</f>
        <v>0</v>
      </c>
      <c r="F147" s="321">
        <f>IFERROR(VLOOKUP(C147,Code!$G$11:$M$29,3,FALSE),0)</f>
        <v>0</v>
      </c>
      <c r="G147" s="322"/>
      <c r="H147" s="254">
        <f>IFERROR(VLOOKUP(G147,'LED Products List'!$B$8:$G$57,2,FALSE),0)</f>
        <v>0</v>
      </c>
      <c r="I147" s="254">
        <f>IFERROR(VLOOKUP(G147,'LED Products List'!$B$8:$G$57,3,FALSE),0)</f>
        <v>0</v>
      </c>
      <c r="J147" s="254">
        <f>IFERROR(VLOOKUP(G147,'LED Products List'!$B$8:$G$57,4,FALSE),0)</f>
        <v>0</v>
      </c>
      <c r="K147" s="248"/>
      <c r="L147" s="323"/>
      <c r="M147" s="322">
        <f t="shared" si="17"/>
        <v>0</v>
      </c>
      <c r="N147" s="324">
        <f t="array" ref="N147">IFERROR(INDEX(Code!$J$10:$M$29,MATCH('Exterior Space'!C147,Code!$G$10:$G$29,0),MATCH('Exterior Space'!$C$8,Code!$J$9:$M$9,0)),0)</f>
        <v>0</v>
      </c>
      <c r="O147" s="255">
        <f t="shared" si="18"/>
        <v>0</v>
      </c>
      <c r="P147" s="255">
        <f t="shared" si="19"/>
        <v>0</v>
      </c>
      <c r="Q147" s="255">
        <f t="shared" si="20"/>
        <v>0</v>
      </c>
      <c r="R147" s="644"/>
      <c r="S147" s="645"/>
      <c r="T147" s="646"/>
      <c r="U147" s="25">
        <f t="shared" si="16"/>
        <v>0</v>
      </c>
      <c r="V147" s="493">
        <f t="shared" si="21"/>
        <v>0</v>
      </c>
      <c r="W147" s="494">
        <f>IF('Project Information'!$C$15="Space By Space",O147,0)</f>
        <v>0</v>
      </c>
      <c r="X147" s="329">
        <f t="shared" si="22"/>
        <v>0</v>
      </c>
      <c r="Y147" s="494">
        <f t="shared" si="23"/>
        <v>0</v>
      </c>
    </row>
    <row r="148" spans="1:25" ht="48" customHeight="1" thickBot="1">
      <c r="A148" s="253">
        <v>139</v>
      </c>
      <c r="B148" s="248"/>
      <c r="C148" s="256"/>
      <c r="D148" s="321"/>
      <c r="E148" s="320">
        <f>IFERROR(INDEX(Code!$H$11:$H$29,MATCH('Exterior Space'!C148,Code!$G$11:$G$29,0)),0)</f>
        <v>0</v>
      </c>
      <c r="F148" s="321">
        <f>IFERROR(VLOOKUP(C148,Code!$G$11:$M$29,3,FALSE),0)</f>
        <v>0</v>
      </c>
      <c r="G148" s="322"/>
      <c r="H148" s="254">
        <f>IFERROR(VLOOKUP(G148,'LED Products List'!$B$8:$G$57,2,FALSE),0)</f>
        <v>0</v>
      </c>
      <c r="I148" s="254">
        <f>IFERROR(VLOOKUP(G148,'LED Products List'!$B$8:$G$57,3,FALSE),0)</f>
        <v>0</v>
      </c>
      <c r="J148" s="254">
        <f>IFERROR(VLOOKUP(G148,'LED Products List'!$B$8:$G$57,4,FALSE),0)</f>
        <v>0</v>
      </c>
      <c r="K148" s="248"/>
      <c r="L148" s="323"/>
      <c r="M148" s="322">
        <f t="shared" si="17"/>
        <v>0</v>
      </c>
      <c r="N148" s="324">
        <f t="array" ref="N148">IFERROR(INDEX(Code!$J$10:$M$29,MATCH('Exterior Space'!C148,Code!$G$10:$G$29,0),MATCH('Exterior Space'!$C$8,Code!$J$9:$M$9,0)),0)</f>
        <v>0</v>
      </c>
      <c r="O148" s="255">
        <f t="shared" si="18"/>
        <v>0</v>
      </c>
      <c r="P148" s="255">
        <f t="shared" si="19"/>
        <v>0</v>
      </c>
      <c r="Q148" s="255">
        <f t="shared" si="20"/>
        <v>0</v>
      </c>
      <c r="R148" s="644"/>
      <c r="S148" s="645"/>
      <c r="T148" s="646"/>
      <c r="U148" s="25">
        <f t="shared" si="16"/>
        <v>0</v>
      </c>
      <c r="V148" s="493">
        <f t="shared" si="21"/>
        <v>0</v>
      </c>
      <c r="W148" s="494">
        <f>IF('Project Information'!$C$15="Space By Space",O148,0)</f>
        <v>0</v>
      </c>
      <c r="X148" s="329">
        <f t="shared" si="22"/>
        <v>0</v>
      </c>
      <c r="Y148" s="494">
        <f t="shared" si="23"/>
        <v>0</v>
      </c>
    </row>
    <row r="149" spans="1:25" ht="48" customHeight="1" thickBot="1">
      <c r="A149" s="253">
        <v>140</v>
      </c>
      <c r="B149" s="248"/>
      <c r="C149" s="256"/>
      <c r="D149" s="321"/>
      <c r="E149" s="320">
        <f>IFERROR(INDEX(Code!$H$11:$H$29,MATCH('Exterior Space'!C149,Code!$G$11:$G$29,0)),0)</f>
        <v>0</v>
      </c>
      <c r="F149" s="321">
        <f>IFERROR(VLOOKUP(C149,Code!$G$11:$M$29,3,FALSE),0)</f>
        <v>0</v>
      </c>
      <c r="G149" s="322"/>
      <c r="H149" s="254">
        <f>IFERROR(VLOOKUP(G149,'LED Products List'!$B$8:$G$57,2,FALSE),0)</f>
        <v>0</v>
      </c>
      <c r="I149" s="254">
        <f>IFERROR(VLOOKUP(G149,'LED Products List'!$B$8:$G$57,3,FALSE),0)</f>
        <v>0</v>
      </c>
      <c r="J149" s="254">
        <f>IFERROR(VLOOKUP(G149,'LED Products List'!$B$8:$G$57,4,FALSE),0)</f>
        <v>0</v>
      </c>
      <c r="K149" s="248"/>
      <c r="L149" s="323"/>
      <c r="M149" s="322">
        <f t="shared" si="17"/>
        <v>0</v>
      </c>
      <c r="N149" s="324">
        <f t="array" ref="N149">IFERROR(INDEX(Code!$J$10:$M$29,MATCH('Exterior Space'!C149,Code!$G$10:$G$29,0),MATCH('Exterior Space'!$C$8,Code!$J$9:$M$9,0)),0)</f>
        <v>0</v>
      </c>
      <c r="O149" s="255">
        <f t="shared" si="18"/>
        <v>0</v>
      </c>
      <c r="P149" s="255">
        <f t="shared" si="19"/>
        <v>0</v>
      </c>
      <c r="Q149" s="255">
        <f t="shared" si="20"/>
        <v>0</v>
      </c>
      <c r="R149" s="644"/>
      <c r="S149" s="645"/>
      <c r="T149" s="646"/>
      <c r="U149" s="25">
        <f t="shared" si="16"/>
        <v>0</v>
      </c>
      <c r="V149" s="493">
        <f t="shared" si="21"/>
        <v>0</v>
      </c>
      <c r="W149" s="494">
        <f>IF('Project Information'!$C$15="Space By Space",O149,0)</f>
        <v>0</v>
      </c>
      <c r="X149" s="329">
        <f t="shared" si="22"/>
        <v>0</v>
      </c>
      <c r="Y149" s="494">
        <f t="shared" si="23"/>
        <v>0</v>
      </c>
    </row>
    <row r="150" spans="1:25" ht="48" customHeight="1" thickBot="1">
      <c r="A150" s="253">
        <v>141</v>
      </c>
      <c r="B150" s="248"/>
      <c r="C150" s="256"/>
      <c r="D150" s="321"/>
      <c r="E150" s="320">
        <f>IFERROR(INDEX(Code!$H$11:$H$29,MATCH('Exterior Space'!C150,Code!$G$11:$G$29,0)),0)</f>
        <v>0</v>
      </c>
      <c r="F150" s="321">
        <f>IFERROR(VLOOKUP(C150,Code!$G$11:$M$29,3,FALSE),0)</f>
        <v>0</v>
      </c>
      <c r="G150" s="322"/>
      <c r="H150" s="254">
        <f>IFERROR(VLOOKUP(G150,'LED Products List'!$B$8:$G$57,2,FALSE),0)</f>
        <v>0</v>
      </c>
      <c r="I150" s="254">
        <f>IFERROR(VLOOKUP(G150,'LED Products List'!$B$8:$G$57,3,FALSE),0)</f>
        <v>0</v>
      </c>
      <c r="J150" s="254">
        <f>IFERROR(VLOOKUP(G150,'LED Products List'!$B$8:$G$57,4,FALSE),0)</f>
        <v>0</v>
      </c>
      <c r="K150" s="248"/>
      <c r="L150" s="323"/>
      <c r="M150" s="322">
        <f t="shared" si="17"/>
        <v>0</v>
      </c>
      <c r="N150" s="324">
        <f t="array" ref="N150">IFERROR(INDEX(Code!$J$10:$M$29,MATCH('Exterior Space'!C150,Code!$G$10:$G$29,0),MATCH('Exterior Space'!$C$8,Code!$J$9:$M$9,0)),0)</f>
        <v>0</v>
      </c>
      <c r="O150" s="255">
        <f t="shared" si="18"/>
        <v>0</v>
      </c>
      <c r="P150" s="255">
        <f t="shared" si="19"/>
        <v>0</v>
      </c>
      <c r="Q150" s="255">
        <f t="shared" si="20"/>
        <v>0</v>
      </c>
      <c r="R150" s="644"/>
      <c r="S150" s="645"/>
      <c r="T150" s="646"/>
      <c r="U150" s="25">
        <f t="shared" si="16"/>
        <v>0</v>
      </c>
      <c r="V150" s="493">
        <f t="shared" si="21"/>
        <v>0</v>
      </c>
      <c r="W150" s="494">
        <f>IF('Project Information'!$C$15="Space By Space",O150,0)</f>
        <v>0</v>
      </c>
      <c r="X150" s="329">
        <f t="shared" si="22"/>
        <v>0</v>
      </c>
      <c r="Y150" s="494">
        <f t="shared" si="23"/>
        <v>0</v>
      </c>
    </row>
    <row r="151" spans="1:25" ht="48" customHeight="1" thickBot="1">
      <c r="A151" s="253">
        <v>142</v>
      </c>
      <c r="B151" s="248"/>
      <c r="C151" s="256"/>
      <c r="D151" s="321"/>
      <c r="E151" s="320">
        <f>IFERROR(INDEX(Code!$H$11:$H$29,MATCH('Exterior Space'!C151,Code!$G$11:$G$29,0)),0)</f>
        <v>0</v>
      </c>
      <c r="F151" s="321">
        <f>IFERROR(VLOOKUP(C151,Code!$G$11:$M$29,3,FALSE),0)</f>
        <v>0</v>
      </c>
      <c r="G151" s="322"/>
      <c r="H151" s="254">
        <f>IFERROR(VLOOKUP(G151,'LED Products List'!$B$8:$G$57,2,FALSE),0)</f>
        <v>0</v>
      </c>
      <c r="I151" s="254">
        <f>IFERROR(VLOOKUP(G151,'LED Products List'!$B$8:$G$57,3,FALSE),0)</f>
        <v>0</v>
      </c>
      <c r="J151" s="254">
        <f>IFERROR(VLOOKUP(G151,'LED Products List'!$B$8:$G$57,4,FALSE),0)</f>
        <v>0</v>
      </c>
      <c r="K151" s="248"/>
      <c r="L151" s="323"/>
      <c r="M151" s="322">
        <f t="shared" si="17"/>
        <v>0</v>
      </c>
      <c r="N151" s="324">
        <f t="array" ref="N151">IFERROR(INDEX(Code!$J$10:$M$29,MATCH('Exterior Space'!C151,Code!$G$10:$G$29,0),MATCH('Exterior Space'!$C$8,Code!$J$9:$M$9,0)),0)</f>
        <v>0</v>
      </c>
      <c r="O151" s="255">
        <f t="shared" si="18"/>
        <v>0</v>
      </c>
      <c r="P151" s="255">
        <f t="shared" si="19"/>
        <v>0</v>
      </c>
      <c r="Q151" s="255">
        <f t="shared" si="20"/>
        <v>0</v>
      </c>
      <c r="R151" s="644"/>
      <c r="S151" s="645"/>
      <c r="T151" s="646"/>
      <c r="U151" s="25">
        <f t="shared" si="16"/>
        <v>0</v>
      </c>
      <c r="V151" s="493">
        <f t="shared" si="21"/>
        <v>0</v>
      </c>
      <c r="W151" s="494">
        <f>IF('Project Information'!$C$15="Space By Space",O151,0)</f>
        <v>0</v>
      </c>
      <c r="X151" s="329">
        <f t="shared" si="22"/>
        <v>0</v>
      </c>
      <c r="Y151" s="494">
        <f t="shared" si="23"/>
        <v>0</v>
      </c>
    </row>
    <row r="152" spans="1:25" ht="48" customHeight="1" thickBot="1">
      <c r="A152" s="253">
        <v>143</v>
      </c>
      <c r="B152" s="248"/>
      <c r="C152" s="256"/>
      <c r="D152" s="321"/>
      <c r="E152" s="320">
        <f>IFERROR(INDEX(Code!$H$11:$H$29,MATCH('Exterior Space'!C152,Code!$G$11:$G$29,0)),0)</f>
        <v>0</v>
      </c>
      <c r="F152" s="321">
        <f>IFERROR(VLOOKUP(C152,Code!$G$11:$M$29,3,FALSE),0)</f>
        <v>0</v>
      </c>
      <c r="G152" s="322"/>
      <c r="H152" s="254">
        <f>IFERROR(VLOOKUP(G152,'LED Products List'!$B$8:$G$57,2,FALSE),0)</f>
        <v>0</v>
      </c>
      <c r="I152" s="254">
        <f>IFERROR(VLOOKUP(G152,'LED Products List'!$B$8:$G$57,3,FALSE),0)</f>
        <v>0</v>
      </c>
      <c r="J152" s="254">
        <f>IFERROR(VLOOKUP(G152,'LED Products List'!$B$8:$G$57,4,FALSE),0)</f>
        <v>0</v>
      </c>
      <c r="K152" s="248"/>
      <c r="L152" s="323"/>
      <c r="M152" s="322">
        <f t="shared" si="17"/>
        <v>0</v>
      </c>
      <c r="N152" s="324">
        <f t="array" ref="N152">IFERROR(INDEX(Code!$J$10:$M$29,MATCH('Exterior Space'!C152,Code!$G$10:$G$29,0),MATCH('Exterior Space'!$C$8,Code!$J$9:$M$9,0)),0)</f>
        <v>0</v>
      </c>
      <c r="O152" s="255">
        <f t="shared" si="18"/>
        <v>0</v>
      </c>
      <c r="P152" s="255">
        <f t="shared" si="19"/>
        <v>0</v>
      </c>
      <c r="Q152" s="255">
        <f t="shared" si="20"/>
        <v>0</v>
      </c>
      <c r="R152" s="644"/>
      <c r="S152" s="645"/>
      <c r="T152" s="646"/>
      <c r="U152" s="25">
        <f t="shared" si="16"/>
        <v>0</v>
      </c>
      <c r="V152" s="493">
        <f t="shared" si="21"/>
        <v>0</v>
      </c>
      <c r="W152" s="494">
        <f>IF('Project Information'!$C$15="Space By Space",O152,0)</f>
        <v>0</v>
      </c>
      <c r="X152" s="329">
        <f t="shared" si="22"/>
        <v>0</v>
      </c>
      <c r="Y152" s="494">
        <f t="shared" si="23"/>
        <v>0</v>
      </c>
    </row>
    <row r="153" spans="1:25" ht="48" customHeight="1" thickBot="1">
      <c r="A153" s="253">
        <v>144</v>
      </c>
      <c r="B153" s="248"/>
      <c r="C153" s="256"/>
      <c r="D153" s="321"/>
      <c r="E153" s="320">
        <f>IFERROR(INDEX(Code!$H$11:$H$29,MATCH('Exterior Space'!C153,Code!$G$11:$G$29,0)),0)</f>
        <v>0</v>
      </c>
      <c r="F153" s="321">
        <f>IFERROR(VLOOKUP(C153,Code!$G$11:$M$29,3,FALSE),0)</f>
        <v>0</v>
      </c>
      <c r="G153" s="322"/>
      <c r="H153" s="254">
        <f>IFERROR(VLOOKUP(G153,'LED Products List'!$B$8:$G$57,2,FALSE),0)</f>
        <v>0</v>
      </c>
      <c r="I153" s="254">
        <f>IFERROR(VLOOKUP(G153,'LED Products List'!$B$8:$G$57,3,FALSE),0)</f>
        <v>0</v>
      </c>
      <c r="J153" s="254">
        <f>IFERROR(VLOOKUP(G153,'LED Products List'!$B$8:$G$57,4,FALSE),0)</f>
        <v>0</v>
      </c>
      <c r="K153" s="248"/>
      <c r="L153" s="323"/>
      <c r="M153" s="322">
        <f t="shared" si="17"/>
        <v>0</v>
      </c>
      <c r="N153" s="324">
        <f t="array" ref="N153">IFERROR(INDEX(Code!$J$10:$M$29,MATCH('Exterior Space'!C153,Code!$G$10:$G$29,0),MATCH('Exterior Space'!$C$8,Code!$J$9:$M$9,0)),0)</f>
        <v>0</v>
      </c>
      <c r="O153" s="255">
        <f t="shared" si="18"/>
        <v>0</v>
      </c>
      <c r="P153" s="255">
        <f t="shared" si="19"/>
        <v>0</v>
      </c>
      <c r="Q153" s="255">
        <f t="shared" si="20"/>
        <v>0</v>
      </c>
      <c r="R153" s="644"/>
      <c r="S153" s="645"/>
      <c r="T153" s="646"/>
      <c r="U153" s="25">
        <f t="shared" si="16"/>
        <v>0</v>
      </c>
      <c r="V153" s="493">
        <f t="shared" si="21"/>
        <v>0</v>
      </c>
      <c r="W153" s="494">
        <f>IF('Project Information'!$C$15="Space By Space",O153,0)</f>
        <v>0</v>
      </c>
      <c r="X153" s="329">
        <f t="shared" si="22"/>
        <v>0</v>
      </c>
      <c r="Y153" s="494">
        <f t="shared" si="23"/>
        <v>0</v>
      </c>
    </row>
    <row r="154" spans="1:25" ht="48" customHeight="1" thickBot="1">
      <c r="A154" s="253">
        <v>145</v>
      </c>
      <c r="B154" s="248"/>
      <c r="C154" s="256"/>
      <c r="D154" s="321"/>
      <c r="E154" s="320">
        <f>IFERROR(INDEX(Code!$H$11:$H$29,MATCH('Exterior Space'!C154,Code!$G$11:$G$29,0)),0)</f>
        <v>0</v>
      </c>
      <c r="F154" s="321">
        <f>IFERROR(VLOOKUP(C154,Code!$G$11:$M$29,3,FALSE),0)</f>
        <v>0</v>
      </c>
      <c r="G154" s="322"/>
      <c r="H154" s="254">
        <f>IFERROR(VLOOKUP(G154,'LED Products List'!$B$8:$G$57,2,FALSE),0)</f>
        <v>0</v>
      </c>
      <c r="I154" s="254">
        <f>IFERROR(VLOOKUP(G154,'LED Products List'!$B$8:$G$57,3,FALSE),0)</f>
        <v>0</v>
      </c>
      <c r="J154" s="254">
        <f>IFERROR(VLOOKUP(G154,'LED Products List'!$B$8:$G$57,4,FALSE),0)</f>
        <v>0</v>
      </c>
      <c r="K154" s="248"/>
      <c r="L154" s="323"/>
      <c r="M154" s="322">
        <f t="shared" si="17"/>
        <v>0</v>
      </c>
      <c r="N154" s="324">
        <f t="array" ref="N154">IFERROR(INDEX(Code!$J$10:$M$29,MATCH('Exterior Space'!C154,Code!$G$10:$G$29,0),MATCH('Exterior Space'!$C$8,Code!$J$9:$M$9,0)),0)</f>
        <v>0</v>
      </c>
      <c r="O154" s="255">
        <f t="shared" si="18"/>
        <v>0</v>
      </c>
      <c r="P154" s="255">
        <f t="shared" si="19"/>
        <v>0</v>
      </c>
      <c r="Q154" s="255">
        <f t="shared" si="20"/>
        <v>0</v>
      </c>
      <c r="R154" s="644"/>
      <c r="S154" s="645"/>
      <c r="T154" s="646"/>
      <c r="U154" s="25">
        <f t="shared" si="16"/>
        <v>0</v>
      </c>
      <c r="V154" s="493">
        <f t="shared" si="21"/>
        <v>0</v>
      </c>
      <c r="W154" s="494">
        <f>IF('Project Information'!$C$15="Space By Space",O154,0)</f>
        <v>0</v>
      </c>
      <c r="X154" s="329">
        <f t="shared" si="22"/>
        <v>0</v>
      </c>
      <c r="Y154" s="494">
        <f t="shared" si="23"/>
        <v>0</v>
      </c>
    </row>
    <row r="155" spans="1:25" ht="48" customHeight="1" thickBot="1">
      <c r="A155" s="253">
        <v>146</v>
      </c>
      <c r="B155" s="248"/>
      <c r="C155" s="256"/>
      <c r="D155" s="321"/>
      <c r="E155" s="320">
        <f>IFERROR(INDEX(Code!$H$11:$H$29,MATCH('Exterior Space'!C155,Code!$G$11:$G$29,0)),0)</f>
        <v>0</v>
      </c>
      <c r="F155" s="321">
        <f>IFERROR(VLOOKUP(C155,Code!$G$11:$M$29,3,FALSE),0)</f>
        <v>0</v>
      </c>
      <c r="G155" s="322"/>
      <c r="H155" s="254">
        <f>IFERROR(VLOOKUP(G155,'LED Products List'!$B$8:$G$57,2,FALSE),0)</f>
        <v>0</v>
      </c>
      <c r="I155" s="254">
        <f>IFERROR(VLOOKUP(G155,'LED Products List'!$B$8:$G$57,3,FALSE),0)</f>
        <v>0</v>
      </c>
      <c r="J155" s="254">
        <f>IFERROR(VLOOKUP(G155,'LED Products List'!$B$8:$G$57,4,FALSE),0)</f>
        <v>0</v>
      </c>
      <c r="K155" s="248"/>
      <c r="L155" s="323"/>
      <c r="M155" s="322">
        <f t="shared" si="17"/>
        <v>0</v>
      </c>
      <c r="N155" s="324">
        <f t="array" ref="N155">IFERROR(INDEX(Code!$J$10:$M$29,MATCH('Exterior Space'!C155,Code!$G$10:$G$29,0),MATCH('Exterior Space'!$C$8,Code!$J$9:$M$9,0)),0)</f>
        <v>0</v>
      </c>
      <c r="O155" s="255">
        <f t="shared" si="18"/>
        <v>0</v>
      </c>
      <c r="P155" s="255">
        <f t="shared" si="19"/>
        <v>0</v>
      </c>
      <c r="Q155" s="255">
        <f t="shared" si="20"/>
        <v>0</v>
      </c>
      <c r="R155" s="644"/>
      <c r="S155" s="645"/>
      <c r="T155" s="646"/>
      <c r="U155" s="25">
        <f t="shared" si="16"/>
        <v>0</v>
      </c>
      <c r="V155" s="493">
        <f t="shared" si="21"/>
        <v>0</v>
      </c>
      <c r="W155" s="494">
        <f>IF('Project Information'!$C$15="Space By Space",O155,0)</f>
        <v>0</v>
      </c>
      <c r="X155" s="329">
        <f t="shared" si="22"/>
        <v>0</v>
      </c>
      <c r="Y155" s="494">
        <f t="shared" si="23"/>
        <v>0</v>
      </c>
    </row>
    <row r="156" spans="1:25" ht="48" customHeight="1" thickBot="1">
      <c r="A156" s="253">
        <v>147</v>
      </c>
      <c r="B156" s="248"/>
      <c r="C156" s="256"/>
      <c r="D156" s="321"/>
      <c r="E156" s="320">
        <f>IFERROR(INDEX(Code!$H$11:$H$29,MATCH('Exterior Space'!C156,Code!$G$11:$G$29,0)),0)</f>
        <v>0</v>
      </c>
      <c r="F156" s="321">
        <f>IFERROR(VLOOKUP(C156,Code!$G$11:$M$29,3,FALSE),0)</f>
        <v>0</v>
      </c>
      <c r="G156" s="322"/>
      <c r="H156" s="254">
        <f>IFERROR(VLOOKUP(G156,'LED Products List'!$B$8:$G$57,2,FALSE),0)</f>
        <v>0</v>
      </c>
      <c r="I156" s="254">
        <f>IFERROR(VLOOKUP(G156,'LED Products List'!$B$8:$G$57,3,FALSE),0)</f>
        <v>0</v>
      </c>
      <c r="J156" s="254">
        <f>IFERROR(VLOOKUP(G156,'LED Products List'!$B$8:$G$57,4,FALSE),0)</f>
        <v>0</v>
      </c>
      <c r="K156" s="248"/>
      <c r="L156" s="323"/>
      <c r="M156" s="322">
        <f t="shared" si="17"/>
        <v>0</v>
      </c>
      <c r="N156" s="324">
        <f t="array" ref="N156">IFERROR(INDEX(Code!$J$10:$M$29,MATCH('Exterior Space'!C156,Code!$G$10:$G$29,0),MATCH('Exterior Space'!$C$8,Code!$J$9:$M$9,0)),0)</f>
        <v>0</v>
      </c>
      <c r="O156" s="255">
        <f t="shared" si="18"/>
        <v>0</v>
      </c>
      <c r="P156" s="255">
        <f t="shared" si="19"/>
        <v>0</v>
      </c>
      <c r="Q156" s="255">
        <f t="shared" si="20"/>
        <v>0</v>
      </c>
      <c r="R156" s="644"/>
      <c r="S156" s="645"/>
      <c r="T156" s="646"/>
      <c r="U156" s="25">
        <f t="shared" si="16"/>
        <v>0</v>
      </c>
      <c r="V156" s="493">
        <f t="shared" si="21"/>
        <v>0</v>
      </c>
      <c r="W156" s="494">
        <f>IF('Project Information'!$C$15="Space By Space",O156,0)</f>
        <v>0</v>
      </c>
      <c r="X156" s="329">
        <f t="shared" si="22"/>
        <v>0</v>
      </c>
      <c r="Y156" s="494">
        <f t="shared" si="23"/>
        <v>0</v>
      </c>
    </row>
    <row r="157" spans="1:25" ht="48" customHeight="1" thickBot="1">
      <c r="A157" s="253">
        <v>148</v>
      </c>
      <c r="B157" s="248"/>
      <c r="C157" s="256"/>
      <c r="D157" s="321"/>
      <c r="E157" s="320">
        <f>IFERROR(INDEX(Code!$H$11:$H$29,MATCH('Exterior Space'!C157,Code!$G$11:$G$29,0)),0)</f>
        <v>0</v>
      </c>
      <c r="F157" s="321">
        <f>IFERROR(VLOOKUP(C157,Code!$G$11:$M$29,3,FALSE),0)</f>
        <v>0</v>
      </c>
      <c r="G157" s="322"/>
      <c r="H157" s="254">
        <f>IFERROR(VLOOKUP(G157,'LED Products List'!$B$8:$G$57,2,FALSE),0)</f>
        <v>0</v>
      </c>
      <c r="I157" s="254">
        <f>IFERROR(VLOOKUP(G157,'LED Products List'!$B$8:$G$57,3,FALSE),0)</f>
        <v>0</v>
      </c>
      <c r="J157" s="254">
        <f>IFERROR(VLOOKUP(G157,'LED Products List'!$B$8:$G$57,4,FALSE),0)</f>
        <v>0</v>
      </c>
      <c r="K157" s="248"/>
      <c r="L157" s="323"/>
      <c r="M157" s="322">
        <f t="shared" si="17"/>
        <v>0</v>
      </c>
      <c r="N157" s="324">
        <f t="array" ref="N157">IFERROR(INDEX(Code!$J$10:$M$29,MATCH('Exterior Space'!C157,Code!$G$10:$G$29,0),MATCH('Exterior Space'!$C$8,Code!$J$9:$M$9,0)),0)</f>
        <v>0</v>
      </c>
      <c r="O157" s="255">
        <f t="shared" si="18"/>
        <v>0</v>
      </c>
      <c r="P157" s="255">
        <f t="shared" si="19"/>
        <v>0</v>
      </c>
      <c r="Q157" s="255">
        <f t="shared" si="20"/>
        <v>0</v>
      </c>
      <c r="R157" s="644"/>
      <c r="S157" s="645"/>
      <c r="T157" s="646"/>
      <c r="U157" s="25">
        <f t="shared" si="16"/>
        <v>0</v>
      </c>
      <c r="V157" s="493">
        <f t="shared" si="21"/>
        <v>0</v>
      </c>
      <c r="W157" s="494">
        <f>IF('Project Information'!$C$15="Space By Space",O157,0)</f>
        <v>0</v>
      </c>
      <c r="X157" s="329">
        <f t="shared" si="22"/>
        <v>0</v>
      </c>
      <c r="Y157" s="494">
        <f t="shared" si="23"/>
        <v>0</v>
      </c>
    </row>
    <row r="158" spans="1:25" ht="48" customHeight="1" thickBot="1">
      <c r="A158" s="253">
        <v>149</v>
      </c>
      <c r="B158" s="248"/>
      <c r="C158" s="256"/>
      <c r="D158" s="321"/>
      <c r="E158" s="320">
        <f>IFERROR(INDEX(Code!$H$11:$H$29,MATCH('Exterior Space'!C158,Code!$G$11:$G$29,0)),0)</f>
        <v>0</v>
      </c>
      <c r="F158" s="321">
        <f>IFERROR(VLOOKUP(C158,Code!$G$11:$M$29,3,FALSE),0)</f>
        <v>0</v>
      </c>
      <c r="G158" s="322"/>
      <c r="H158" s="254">
        <f>IFERROR(VLOOKUP(G158,'LED Products List'!$B$8:$G$57,2,FALSE),0)</f>
        <v>0</v>
      </c>
      <c r="I158" s="254">
        <f>IFERROR(VLOOKUP(G158,'LED Products List'!$B$8:$G$57,3,FALSE),0)</f>
        <v>0</v>
      </c>
      <c r="J158" s="254">
        <f>IFERROR(VLOOKUP(G158,'LED Products List'!$B$8:$G$57,4,FALSE),0)</f>
        <v>0</v>
      </c>
      <c r="K158" s="248"/>
      <c r="L158" s="323"/>
      <c r="M158" s="322">
        <f t="shared" si="17"/>
        <v>0</v>
      </c>
      <c r="N158" s="324">
        <f t="array" ref="N158">IFERROR(INDEX(Code!$J$10:$M$29,MATCH('Exterior Space'!C158,Code!$G$10:$G$29,0),MATCH('Exterior Space'!$C$8,Code!$J$9:$M$9,0)),0)</f>
        <v>0</v>
      </c>
      <c r="O158" s="255">
        <f t="shared" si="18"/>
        <v>0</v>
      </c>
      <c r="P158" s="255">
        <f t="shared" si="19"/>
        <v>0</v>
      </c>
      <c r="Q158" s="255">
        <f t="shared" si="20"/>
        <v>0</v>
      </c>
      <c r="R158" s="644"/>
      <c r="S158" s="645"/>
      <c r="T158" s="646"/>
      <c r="U158" s="25">
        <f t="shared" si="16"/>
        <v>0</v>
      </c>
      <c r="V158" s="493">
        <f t="shared" si="21"/>
        <v>0</v>
      </c>
      <c r="W158" s="494">
        <f>IF('Project Information'!$C$15="Space By Space",O158,0)</f>
        <v>0</v>
      </c>
      <c r="X158" s="329">
        <f t="shared" si="22"/>
        <v>0</v>
      </c>
      <c r="Y158" s="494">
        <f t="shared" si="23"/>
        <v>0</v>
      </c>
    </row>
    <row r="159" spans="1:25" ht="48" customHeight="1" thickBot="1">
      <c r="A159" s="253">
        <v>150</v>
      </c>
      <c r="B159" s="248"/>
      <c r="C159" s="256"/>
      <c r="D159" s="321"/>
      <c r="E159" s="320">
        <f>IFERROR(INDEX(Code!$H$11:$H$29,MATCH('Exterior Space'!C159,Code!$G$11:$G$29,0)),0)</f>
        <v>0</v>
      </c>
      <c r="F159" s="321">
        <f>IFERROR(VLOOKUP(C159,Code!$G$11:$M$29,3,FALSE),0)</f>
        <v>0</v>
      </c>
      <c r="G159" s="322"/>
      <c r="H159" s="254">
        <f>IFERROR(VLOOKUP(G159,'LED Products List'!$B$8:$G$57,2,FALSE),0)</f>
        <v>0</v>
      </c>
      <c r="I159" s="254">
        <f>IFERROR(VLOOKUP(G159,'LED Products List'!$B$8:$G$57,3,FALSE),0)</f>
        <v>0</v>
      </c>
      <c r="J159" s="254">
        <f>IFERROR(VLOOKUP(G159,'LED Products List'!$B$8:$G$57,4,FALSE),0)</f>
        <v>0</v>
      </c>
      <c r="K159" s="248"/>
      <c r="L159" s="323"/>
      <c r="M159" s="322">
        <f t="shared" si="17"/>
        <v>0</v>
      </c>
      <c r="N159" s="324">
        <f t="array" ref="N159">IFERROR(INDEX(Code!$J$10:$M$29,MATCH('Exterior Space'!C159,Code!$G$10:$G$29,0),MATCH('Exterior Space'!$C$8,Code!$J$9:$M$9,0)),0)</f>
        <v>0</v>
      </c>
      <c r="O159" s="255">
        <f t="shared" si="18"/>
        <v>0</v>
      </c>
      <c r="P159" s="255">
        <f t="shared" si="19"/>
        <v>0</v>
      </c>
      <c r="Q159" s="255">
        <f t="shared" si="20"/>
        <v>0</v>
      </c>
      <c r="R159" s="644"/>
      <c r="S159" s="645"/>
      <c r="T159" s="646"/>
      <c r="U159" s="25">
        <f t="shared" si="16"/>
        <v>0</v>
      </c>
      <c r="V159" s="493">
        <f t="shared" si="21"/>
        <v>0</v>
      </c>
      <c r="W159" s="494">
        <f>IF('Project Information'!$C$15="Space By Space",O159,0)</f>
        <v>0</v>
      </c>
      <c r="X159" s="329">
        <f t="shared" si="22"/>
        <v>0</v>
      </c>
      <c r="Y159" s="494">
        <f t="shared" si="23"/>
        <v>0</v>
      </c>
    </row>
    <row r="160" spans="1:25" ht="48" customHeight="1" thickBot="1">
      <c r="A160" s="253">
        <v>151</v>
      </c>
      <c r="B160" s="248"/>
      <c r="C160" s="256"/>
      <c r="D160" s="321"/>
      <c r="E160" s="320">
        <f>IFERROR(INDEX(Code!$H$11:$H$29,MATCH('Exterior Space'!C160,Code!$G$11:$G$29,0)),0)</f>
        <v>0</v>
      </c>
      <c r="F160" s="321">
        <f>IFERROR(VLOOKUP(C160,Code!$G$11:$M$29,3,FALSE),0)</f>
        <v>0</v>
      </c>
      <c r="G160" s="322"/>
      <c r="H160" s="254">
        <f>IFERROR(VLOOKUP(G160,'LED Products List'!$B$8:$G$57,2,FALSE),0)</f>
        <v>0</v>
      </c>
      <c r="I160" s="254">
        <f>IFERROR(VLOOKUP(G160,'LED Products List'!$B$8:$G$57,3,FALSE),0)</f>
        <v>0</v>
      </c>
      <c r="J160" s="254">
        <f>IFERROR(VLOOKUP(G160,'LED Products List'!$B$8:$G$57,4,FALSE),0)</f>
        <v>0</v>
      </c>
      <c r="K160" s="248"/>
      <c r="L160" s="323"/>
      <c r="M160" s="322">
        <f t="shared" si="17"/>
        <v>0</v>
      </c>
      <c r="N160" s="324">
        <f t="array" ref="N160">IFERROR(INDEX(Code!$J$10:$M$29,MATCH('Exterior Space'!C160,Code!$G$10:$G$29,0),MATCH('Exterior Space'!$C$8,Code!$J$9:$M$9,0)),0)</f>
        <v>0</v>
      </c>
      <c r="O160" s="255">
        <f t="shared" si="18"/>
        <v>0</v>
      </c>
      <c r="P160" s="255">
        <f t="shared" si="19"/>
        <v>0</v>
      </c>
      <c r="Q160" s="255">
        <f t="shared" si="20"/>
        <v>0</v>
      </c>
      <c r="R160" s="644"/>
      <c r="S160" s="645"/>
      <c r="T160" s="646"/>
      <c r="U160" s="25">
        <f t="shared" si="16"/>
        <v>0</v>
      </c>
      <c r="V160" s="493">
        <f t="shared" si="21"/>
        <v>0</v>
      </c>
      <c r="W160" s="494">
        <f>IF('Project Information'!$C$15="Space By Space",O160,0)</f>
        <v>0</v>
      </c>
      <c r="X160" s="329">
        <f t="shared" si="22"/>
        <v>0</v>
      </c>
      <c r="Y160" s="494">
        <f t="shared" si="23"/>
        <v>0</v>
      </c>
    </row>
    <row r="161" spans="1:25" ht="48" customHeight="1" thickBot="1">
      <c r="A161" s="253">
        <v>152</v>
      </c>
      <c r="B161" s="248"/>
      <c r="C161" s="256"/>
      <c r="D161" s="321"/>
      <c r="E161" s="320">
        <f>IFERROR(INDEX(Code!$H$11:$H$29,MATCH('Exterior Space'!C161,Code!$G$11:$G$29,0)),0)</f>
        <v>0</v>
      </c>
      <c r="F161" s="321">
        <f>IFERROR(VLOOKUP(C161,Code!$G$11:$M$29,3,FALSE),0)</f>
        <v>0</v>
      </c>
      <c r="G161" s="322"/>
      <c r="H161" s="254">
        <f>IFERROR(VLOOKUP(G161,'LED Products List'!$B$8:$G$57,2,FALSE),0)</f>
        <v>0</v>
      </c>
      <c r="I161" s="254">
        <f>IFERROR(VLOOKUP(G161,'LED Products List'!$B$8:$G$57,3,FALSE),0)</f>
        <v>0</v>
      </c>
      <c r="J161" s="254">
        <f>IFERROR(VLOOKUP(G161,'LED Products List'!$B$8:$G$57,4,FALSE),0)</f>
        <v>0</v>
      </c>
      <c r="K161" s="248"/>
      <c r="L161" s="323"/>
      <c r="M161" s="322">
        <f t="shared" si="17"/>
        <v>0</v>
      </c>
      <c r="N161" s="324">
        <f t="array" ref="N161">IFERROR(INDEX(Code!$J$10:$M$29,MATCH('Exterior Space'!C161,Code!$G$10:$G$29,0),MATCH('Exterior Space'!$C$8,Code!$J$9:$M$9,0)),0)</f>
        <v>0</v>
      </c>
      <c r="O161" s="255">
        <f t="shared" si="18"/>
        <v>0</v>
      </c>
      <c r="P161" s="255">
        <f t="shared" si="19"/>
        <v>0</v>
      </c>
      <c r="Q161" s="255">
        <f t="shared" si="20"/>
        <v>0</v>
      </c>
      <c r="R161" s="644"/>
      <c r="S161" s="645"/>
      <c r="T161" s="646"/>
      <c r="U161" s="25">
        <f t="shared" si="16"/>
        <v>0</v>
      </c>
      <c r="V161" s="493">
        <f t="shared" si="21"/>
        <v>0</v>
      </c>
      <c r="W161" s="494">
        <f>IF('Project Information'!$C$15="Space By Space",O161,0)</f>
        <v>0</v>
      </c>
      <c r="X161" s="329">
        <f t="shared" si="22"/>
        <v>0</v>
      </c>
      <c r="Y161" s="494">
        <f t="shared" si="23"/>
        <v>0</v>
      </c>
    </row>
    <row r="162" spans="1:25" ht="48" customHeight="1" thickBot="1">
      <c r="A162" s="253">
        <v>153</v>
      </c>
      <c r="B162" s="248"/>
      <c r="C162" s="256"/>
      <c r="D162" s="321"/>
      <c r="E162" s="320">
        <f>IFERROR(INDEX(Code!$H$11:$H$29,MATCH('Exterior Space'!C162,Code!$G$11:$G$29,0)),0)</f>
        <v>0</v>
      </c>
      <c r="F162" s="321">
        <f>IFERROR(VLOOKUP(C162,Code!$G$11:$M$29,3,FALSE),0)</f>
        <v>0</v>
      </c>
      <c r="G162" s="322"/>
      <c r="H162" s="254">
        <f>IFERROR(VLOOKUP(G162,'LED Products List'!$B$8:$G$57,2,FALSE),0)</f>
        <v>0</v>
      </c>
      <c r="I162" s="254">
        <f>IFERROR(VLOOKUP(G162,'LED Products List'!$B$8:$G$57,3,FALSE),0)</f>
        <v>0</v>
      </c>
      <c r="J162" s="254">
        <f>IFERROR(VLOOKUP(G162,'LED Products List'!$B$8:$G$57,4,FALSE),0)</f>
        <v>0</v>
      </c>
      <c r="K162" s="248"/>
      <c r="L162" s="323"/>
      <c r="M162" s="322">
        <f t="shared" si="17"/>
        <v>0</v>
      </c>
      <c r="N162" s="324">
        <f t="array" ref="N162">IFERROR(INDEX(Code!$J$10:$M$29,MATCH('Exterior Space'!C162,Code!$G$10:$G$29,0),MATCH('Exterior Space'!$C$8,Code!$J$9:$M$9,0)),0)</f>
        <v>0</v>
      </c>
      <c r="O162" s="255">
        <f t="shared" si="18"/>
        <v>0</v>
      </c>
      <c r="P162" s="255">
        <f t="shared" si="19"/>
        <v>0</v>
      </c>
      <c r="Q162" s="255">
        <f t="shared" si="20"/>
        <v>0</v>
      </c>
      <c r="R162" s="644"/>
      <c r="S162" s="645"/>
      <c r="T162" s="646"/>
      <c r="U162" s="25">
        <f t="shared" si="16"/>
        <v>0</v>
      </c>
      <c r="V162" s="493">
        <f t="shared" si="21"/>
        <v>0</v>
      </c>
      <c r="W162" s="494">
        <f>IF('Project Information'!$C$15="Space By Space",O162,0)</f>
        <v>0</v>
      </c>
      <c r="X162" s="329">
        <f t="shared" si="22"/>
        <v>0</v>
      </c>
      <c r="Y162" s="494">
        <f t="shared" si="23"/>
        <v>0</v>
      </c>
    </row>
    <row r="163" spans="1:25" ht="48" customHeight="1" thickBot="1">
      <c r="A163" s="253">
        <v>154</v>
      </c>
      <c r="B163" s="248"/>
      <c r="C163" s="256"/>
      <c r="D163" s="321"/>
      <c r="E163" s="320">
        <f>IFERROR(INDEX(Code!$H$11:$H$29,MATCH('Exterior Space'!C163,Code!$G$11:$G$29,0)),0)</f>
        <v>0</v>
      </c>
      <c r="F163" s="321">
        <f>IFERROR(VLOOKUP(C163,Code!$G$11:$M$29,3,FALSE),0)</f>
        <v>0</v>
      </c>
      <c r="G163" s="322"/>
      <c r="H163" s="254">
        <f>IFERROR(VLOOKUP(G163,'LED Products List'!$B$8:$G$57,2,FALSE),0)</f>
        <v>0</v>
      </c>
      <c r="I163" s="254">
        <f>IFERROR(VLOOKUP(G163,'LED Products List'!$B$8:$G$57,3,FALSE),0)</f>
        <v>0</v>
      </c>
      <c r="J163" s="254">
        <f>IFERROR(VLOOKUP(G163,'LED Products List'!$B$8:$G$57,4,FALSE),0)</f>
        <v>0</v>
      </c>
      <c r="K163" s="248"/>
      <c r="L163" s="323"/>
      <c r="M163" s="322">
        <f t="shared" si="17"/>
        <v>0</v>
      </c>
      <c r="N163" s="324">
        <f t="array" ref="N163">IFERROR(INDEX(Code!$J$10:$M$29,MATCH('Exterior Space'!C163,Code!$G$10:$G$29,0),MATCH('Exterior Space'!$C$8,Code!$J$9:$M$9,0)),0)</f>
        <v>0</v>
      </c>
      <c r="O163" s="255">
        <f t="shared" si="18"/>
        <v>0</v>
      </c>
      <c r="P163" s="255">
        <f t="shared" si="19"/>
        <v>0</v>
      </c>
      <c r="Q163" s="255">
        <f t="shared" si="20"/>
        <v>0</v>
      </c>
      <c r="R163" s="644"/>
      <c r="S163" s="645"/>
      <c r="T163" s="646"/>
      <c r="U163" s="25">
        <f t="shared" si="16"/>
        <v>0</v>
      </c>
      <c r="V163" s="493">
        <f t="shared" si="21"/>
        <v>0</v>
      </c>
      <c r="W163" s="494">
        <f>IF('Project Information'!$C$15="Space By Space",O163,0)</f>
        <v>0</v>
      </c>
      <c r="X163" s="329">
        <f t="shared" si="22"/>
        <v>0</v>
      </c>
      <c r="Y163" s="494">
        <f t="shared" si="23"/>
        <v>0</v>
      </c>
    </row>
    <row r="164" spans="1:25" ht="48" customHeight="1" thickBot="1">
      <c r="A164" s="253">
        <v>155</v>
      </c>
      <c r="B164" s="248"/>
      <c r="C164" s="256"/>
      <c r="D164" s="321"/>
      <c r="E164" s="320">
        <f>IFERROR(INDEX(Code!$H$11:$H$29,MATCH('Exterior Space'!C164,Code!$G$11:$G$29,0)),0)</f>
        <v>0</v>
      </c>
      <c r="F164" s="321">
        <f>IFERROR(VLOOKUP(C164,Code!$G$11:$M$29,3,FALSE),0)</f>
        <v>0</v>
      </c>
      <c r="G164" s="322"/>
      <c r="H164" s="254">
        <f>IFERROR(VLOOKUP(G164,'LED Products List'!$B$8:$G$57,2,FALSE),0)</f>
        <v>0</v>
      </c>
      <c r="I164" s="254">
        <f>IFERROR(VLOOKUP(G164,'LED Products List'!$B$8:$G$57,3,FALSE),0)</f>
        <v>0</v>
      </c>
      <c r="J164" s="254">
        <f>IFERROR(VLOOKUP(G164,'LED Products List'!$B$8:$G$57,4,FALSE),0)</f>
        <v>0</v>
      </c>
      <c r="K164" s="248"/>
      <c r="L164" s="323"/>
      <c r="M164" s="322">
        <f t="shared" si="17"/>
        <v>0</v>
      </c>
      <c r="N164" s="324">
        <f t="array" ref="N164">IFERROR(INDEX(Code!$J$10:$M$29,MATCH('Exterior Space'!C164,Code!$G$10:$G$29,0),MATCH('Exterior Space'!$C$8,Code!$J$9:$M$9,0)),0)</f>
        <v>0</v>
      </c>
      <c r="O164" s="255">
        <f t="shared" si="18"/>
        <v>0</v>
      </c>
      <c r="P164" s="255">
        <f t="shared" si="19"/>
        <v>0</v>
      </c>
      <c r="Q164" s="255">
        <f t="shared" si="20"/>
        <v>0</v>
      </c>
      <c r="R164" s="644"/>
      <c r="S164" s="645"/>
      <c r="T164" s="646"/>
      <c r="U164" s="25">
        <f t="shared" si="16"/>
        <v>0</v>
      </c>
      <c r="V164" s="493">
        <f t="shared" si="21"/>
        <v>0</v>
      </c>
      <c r="W164" s="494">
        <f>IF('Project Information'!$C$15="Space By Space",O164,0)</f>
        <v>0</v>
      </c>
      <c r="X164" s="329">
        <f t="shared" si="22"/>
        <v>0</v>
      </c>
      <c r="Y164" s="494">
        <f t="shared" si="23"/>
        <v>0</v>
      </c>
    </row>
    <row r="165" spans="1:25" ht="48" customHeight="1" thickBot="1">
      <c r="A165" s="253">
        <v>156</v>
      </c>
      <c r="B165" s="248"/>
      <c r="C165" s="256"/>
      <c r="D165" s="321"/>
      <c r="E165" s="320">
        <f>IFERROR(INDEX(Code!$H$11:$H$29,MATCH('Exterior Space'!C165,Code!$G$11:$G$29,0)),0)</f>
        <v>0</v>
      </c>
      <c r="F165" s="321">
        <f>IFERROR(VLOOKUP(C165,Code!$G$11:$M$29,3,FALSE),0)</f>
        <v>0</v>
      </c>
      <c r="G165" s="322"/>
      <c r="H165" s="254">
        <f>IFERROR(VLOOKUP(G165,'LED Products List'!$B$8:$G$57,2,FALSE),0)</f>
        <v>0</v>
      </c>
      <c r="I165" s="254">
        <f>IFERROR(VLOOKUP(G165,'LED Products List'!$B$8:$G$57,3,FALSE),0)</f>
        <v>0</v>
      </c>
      <c r="J165" s="254">
        <f>IFERROR(VLOOKUP(G165,'LED Products List'!$B$8:$G$57,4,FALSE),0)</f>
        <v>0</v>
      </c>
      <c r="K165" s="248"/>
      <c r="L165" s="323"/>
      <c r="M165" s="322">
        <f t="shared" si="17"/>
        <v>0</v>
      </c>
      <c r="N165" s="324">
        <f t="array" ref="N165">IFERROR(INDEX(Code!$J$10:$M$29,MATCH('Exterior Space'!C165,Code!$G$10:$G$29,0),MATCH('Exterior Space'!$C$8,Code!$J$9:$M$9,0)),0)</f>
        <v>0</v>
      </c>
      <c r="O165" s="255">
        <f t="shared" si="18"/>
        <v>0</v>
      </c>
      <c r="P165" s="255">
        <f t="shared" si="19"/>
        <v>0</v>
      </c>
      <c r="Q165" s="255">
        <f t="shared" si="20"/>
        <v>0</v>
      </c>
      <c r="R165" s="644"/>
      <c r="S165" s="645"/>
      <c r="T165" s="646"/>
      <c r="U165" s="25">
        <f t="shared" si="16"/>
        <v>0</v>
      </c>
      <c r="V165" s="493">
        <f t="shared" si="21"/>
        <v>0</v>
      </c>
      <c r="W165" s="494">
        <f>IF('Project Information'!$C$15="Space By Space",O165,0)</f>
        <v>0</v>
      </c>
      <c r="X165" s="329">
        <f t="shared" si="22"/>
        <v>0</v>
      </c>
      <c r="Y165" s="494">
        <f t="shared" si="23"/>
        <v>0</v>
      </c>
    </row>
    <row r="166" spans="1:25" ht="48" customHeight="1" thickBot="1">
      <c r="A166" s="253">
        <v>157</v>
      </c>
      <c r="B166" s="248"/>
      <c r="C166" s="256"/>
      <c r="D166" s="321"/>
      <c r="E166" s="320">
        <f>IFERROR(INDEX(Code!$H$11:$H$29,MATCH('Exterior Space'!C166,Code!$G$11:$G$29,0)),0)</f>
        <v>0</v>
      </c>
      <c r="F166" s="321">
        <f>IFERROR(VLOOKUP(C166,Code!$G$11:$M$29,3,FALSE),0)</f>
        <v>0</v>
      </c>
      <c r="G166" s="322"/>
      <c r="H166" s="254">
        <f>IFERROR(VLOOKUP(G166,'LED Products List'!$B$8:$G$57,2,FALSE),0)</f>
        <v>0</v>
      </c>
      <c r="I166" s="254">
        <f>IFERROR(VLOOKUP(G166,'LED Products List'!$B$8:$G$57,3,FALSE),0)</f>
        <v>0</v>
      </c>
      <c r="J166" s="254">
        <f>IFERROR(VLOOKUP(G166,'LED Products List'!$B$8:$G$57,4,FALSE),0)</f>
        <v>0</v>
      </c>
      <c r="K166" s="248"/>
      <c r="L166" s="323"/>
      <c r="M166" s="322">
        <f t="shared" si="17"/>
        <v>0</v>
      </c>
      <c r="N166" s="324">
        <f t="array" ref="N166">IFERROR(INDEX(Code!$J$10:$M$29,MATCH('Exterior Space'!C166,Code!$G$10:$G$29,0),MATCH('Exterior Space'!$C$8,Code!$J$9:$M$9,0)),0)</f>
        <v>0</v>
      </c>
      <c r="O166" s="255">
        <f t="shared" si="18"/>
        <v>0</v>
      </c>
      <c r="P166" s="255">
        <f t="shared" si="19"/>
        <v>0</v>
      </c>
      <c r="Q166" s="255">
        <f t="shared" si="20"/>
        <v>0</v>
      </c>
      <c r="R166" s="644"/>
      <c r="S166" s="645"/>
      <c r="T166" s="646"/>
      <c r="U166" s="25">
        <f t="shared" si="16"/>
        <v>0</v>
      </c>
      <c r="V166" s="493">
        <f t="shared" si="21"/>
        <v>0</v>
      </c>
      <c r="W166" s="494">
        <f>IF('Project Information'!$C$15="Space By Space",O166,0)</f>
        <v>0</v>
      </c>
      <c r="X166" s="329">
        <f t="shared" si="22"/>
        <v>0</v>
      </c>
      <c r="Y166" s="494">
        <f t="shared" si="23"/>
        <v>0</v>
      </c>
    </row>
    <row r="167" spans="1:25" ht="48" customHeight="1" thickBot="1">
      <c r="A167" s="253">
        <v>158</v>
      </c>
      <c r="B167" s="248"/>
      <c r="C167" s="256"/>
      <c r="D167" s="321"/>
      <c r="E167" s="320">
        <f>IFERROR(INDEX(Code!$H$11:$H$29,MATCH('Exterior Space'!C167,Code!$G$11:$G$29,0)),0)</f>
        <v>0</v>
      </c>
      <c r="F167" s="321">
        <f>IFERROR(VLOOKUP(C167,Code!$G$11:$M$29,3,FALSE),0)</f>
        <v>0</v>
      </c>
      <c r="G167" s="322"/>
      <c r="H167" s="254">
        <f>IFERROR(VLOOKUP(G167,'LED Products List'!$B$8:$G$57,2,FALSE),0)</f>
        <v>0</v>
      </c>
      <c r="I167" s="254">
        <f>IFERROR(VLOOKUP(G167,'LED Products List'!$B$8:$G$57,3,FALSE),0)</f>
        <v>0</v>
      </c>
      <c r="J167" s="254">
        <f>IFERROR(VLOOKUP(G167,'LED Products List'!$B$8:$G$57,4,FALSE),0)</f>
        <v>0</v>
      </c>
      <c r="K167" s="248"/>
      <c r="L167" s="323"/>
      <c r="M167" s="322">
        <f t="shared" si="17"/>
        <v>0</v>
      </c>
      <c r="N167" s="324">
        <f t="array" ref="N167">IFERROR(INDEX(Code!$J$10:$M$29,MATCH('Exterior Space'!C167,Code!$G$10:$G$29,0),MATCH('Exterior Space'!$C$8,Code!$J$9:$M$9,0)),0)</f>
        <v>0</v>
      </c>
      <c r="O167" s="255">
        <f t="shared" si="18"/>
        <v>0</v>
      </c>
      <c r="P167" s="255">
        <f t="shared" si="19"/>
        <v>0</v>
      </c>
      <c r="Q167" s="255">
        <f t="shared" si="20"/>
        <v>0</v>
      </c>
      <c r="R167" s="644"/>
      <c r="S167" s="645"/>
      <c r="T167" s="646"/>
      <c r="U167" s="25">
        <f t="shared" si="16"/>
        <v>0</v>
      </c>
      <c r="V167" s="493">
        <f t="shared" si="21"/>
        <v>0</v>
      </c>
      <c r="W167" s="494">
        <f>IF('Project Information'!$C$15="Space By Space",O167,0)</f>
        <v>0</v>
      </c>
      <c r="X167" s="329">
        <f t="shared" si="22"/>
        <v>0</v>
      </c>
      <c r="Y167" s="494">
        <f t="shared" si="23"/>
        <v>0</v>
      </c>
    </row>
    <row r="168" spans="1:25" ht="48" customHeight="1" thickBot="1">
      <c r="A168" s="253">
        <v>159</v>
      </c>
      <c r="B168" s="248"/>
      <c r="C168" s="256"/>
      <c r="D168" s="321"/>
      <c r="E168" s="320">
        <f>IFERROR(INDEX(Code!$H$11:$H$29,MATCH('Exterior Space'!C168,Code!$G$11:$G$29,0)),0)</f>
        <v>0</v>
      </c>
      <c r="F168" s="321">
        <f>IFERROR(VLOOKUP(C168,Code!$G$11:$M$29,3,FALSE),0)</f>
        <v>0</v>
      </c>
      <c r="G168" s="322"/>
      <c r="H168" s="254">
        <f>IFERROR(VLOOKUP(G168,'LED Products List'!$B$8:$G$57,2,FALSE),0)</f>
        <v>0</v>
      </c>
      <c r="I168" s="254">
        <f>IFERROR(VLOOKUP(G168,'LED Products List'!$B$8:$G$57,3,FALSE),0)</f>
        <v>0</v>
      </c>
      <c r="J168" s="254">
        <f>IFERROR(VLOOKUP(G168,'LED Products List'!$B$8:$G$57,4,FALSE),0)</f>
        <v>0</v>
      </c>
      <c r="K168" s="248"/>
      <c r="L168" s="323"/>
      <c r="M168" s="322">
        <f t="shared" si="17"/>
        <v>0</v>
      </c>
      <c r="N168" s="324">
        <f t="array" ref="N168">IFERROR(INDEX(Code!$J$10:$M$29,MATCH('Exterior Space'!C168,Code!$G$10:$G$29,0),MATCH('Exterior Space'!$C$8,Code!$J$9:$M$9,0)),0)</f>
        <v>0</v>
      </c>
      <c r="O168" s="255">
        <f t="shared" si="18"/>
        <v>0</v>
      </c>
      <c r="P168" s="255">
        <f t="shared" si="19"/>
        <v>0</v>
      </c>
      <c r="Q168" s="255">
        <f t="shared" si="20"/>
        <v>0</v>
      </c>
      <c r="R168" s="644"/>
      <c r="S168" s="645"/>
      <c r="T168" s="646"/>
      <c r="U168" s="25">
        <f t="shared" si="16"/>
        <v>0</v>
      </c>
      <c r="V168" s="493">
        <f t="shared" si="21"/>
        <v>0</v>
      </c>
      <c r="W168" s="494">
        <f>IF('Project Information'!$C$15="Space By Space",O168,0)</f>
        <v>0</v>
      </c>
      <c r="X168" s="329">
        <f t="shared" si="22"/>
        <v>0</v>
      </c>
      <c r="Y168" s="494">
        <f t="shared" si="23"/>
        <v>0</v>
      </c>
    </row>
    <row r="169" spans="1:25" ht="48" customHeight="1" thickBot="1">
      <c r="A169" s="253">
        <v>160</v>
      </c>
      <c r="B169" s="248"/>
      <c r="C169" s="256"/>
      <c r="D169" s="321"/>
      <c r="E169" s="320">
        <f>IFERROR(INDEX(Code!$H$11:$H$29,MATCH('Exterior Space'!C169,Code!$G$11:$G$29,0)),0)</f>
        <v>0</v>
      </c>
      <c r="F169" s="321">
        <f>IFERROR(VLOOKUP(C169,Code!$G$11:$M$29,3,FALSE),0)</f>
        <v>0</v>
      </c>
      <c r="G169" s="322"/>
      <c r="H169" s="254">
        <f>IFERROR(VLOOKUP(G169,'LED Products List'!$B$8:$G$57,2,FALSE),0)</f>
        <v>0</v>
      </c>
      <c r="I169" s="254">
        <f>IFERROR(VLOOKUP(G169,'LED Products List'!$B$8:$G$57,3,FALSE),0)</f>
        <v>0</v>
      </c>
      <c r="J169" s="254">
        <f>IFERROR(VLOOKUP(G169,'LED Products List'!$B$8:$G$57,4,FALSE),0)</f>
        <v>0</v>
      </c>
      <c r="K169" s="248"/>
      <c r="L169" s="323"/>
      <c r="M169" s="322">
        <f t="shared" si="17"/>
        <v>0</v>
      </c>
      <c r="N169" s="324">
        <f t="array" ref="N169">IFERROR(INDEX(Code!$J$10:$M$29,MATCH('Exterior Space'!C169,Code!$G$10:$G$29,0),MATCH('Exterior Space'!$C$8,Code!$J$9:$M$9,0)),0)</f>
        <v>0</v>
      </c>
      <c r="O169" s="255">
        <f t="shared" si="18"/>
        <v>0</v>
      </c>
      <c r="P169" s="255">
        <f t="shared" si="19"/>
        <v>0</v>
      </c>
      <c r="Q169" s="255">
        <f t="shared" si="20"/>
        <v>0</v>
      </c>
      <c r="R169" s="644"/>
      <c r="S169" s="645"/>
      <c r="T169" s="646"/>
      <c r="U169" s="25">
        <f t="shared" si="16"/>
        <v>0</v>
      </c>
      <c r="V169" s="493">
        <f t="shared" si="21"/>
        <v>0</v>
      </c>
      <c r="W169" s="494">
        <f>IF('Project Information'!$C$15="Space By Space",O169,0)</f>
        <v>0</v>
      </c>
      <c r="X169" s="329">
        <f t="shared" si="22"/>
        <v>0</v>
      </c>
      <c r="Y169" s="494">
        <f t="shared" si="23"/>
        <v>0</v>
      </c>
    </row>
    <row r="170" spans="1:25" ht="48" customHeight="1" thickBot="1">
      <c r="A170" s="253">
        <v>161</v>
      </c>
      <c r="B170" s="248"/>
      <c r="C170" s="256"/>
      <c r="D170" s="321"/>
      <c r="E170" s="320">
        <f>IFERROR(INDEX(Code!$H$11:$H$29,MATCH('Exterior Space'!C170,Code!$G$11:$G$29,0)),0)</f>
        <v>0</v>
      </c>
      <c r="F170" s="321">
        <f>IFERROR(VLOOKUP(C170,Code!$G$11:$M$29,3,FALSE),0)</f>
        <v>0</v>
      </c>
      <c r="G170" s="322"/>
      <c r="H170" s="254">
        <f>IFERROR(VLOOKUP(G170,'LED Products List'!$B$8:$G$57,2,FALSE),0)</f>
        <v>0</v>
      </c>
      <c r="I170" s="254">
        <f>IFERROR(VLOOKUP(G170,'LED Products List'!$B$8:$G$57,3,FALSE),0)</f>
        <v>0</v>
      </c>
      <c r="J170" s="254">
        <f>IFERROR(VLOOKUP(G170,'LED Products List'!$B$8:$G$57,4,FALSE),0)</f>
        <v>0</v>
      </c>
      <c r="K170" s="248"/>
      <c r="L170" s="323"/>
      <c r="M170" s="322">
        <f t="shared" si="17"/>
        <v>0</v>
      </c>
      <c r="N170" s="324">
        <f t="array" ref="N170">IFERROR(INDEX(Code!$J$10:$M$29,MATCH('Exterior Space'!C170,Code!$G$10:$G$29,0),MATCH('Exterior Space'!$C$8,Code!$J$9:$M$9,0)),0)</f>
        <v>0</v>
      </c>
      <c r="O170" s="255">
        <f t="shared" si="18"/>
        <v>0</v>
      </c>
      <c r="P170" s="255">
        <f t="shared" si="19"/>
        <v>0</v>
      </c>
      <c r="Q170" s="255">
        <f t="shared" si="20"/>
        <v>0</v>
      </c>
      <c r="R170" s="644"/>
      <c r="S170" s="645"/>
      <c r="T170" s="646"/>
      <c r="U170" s="25">
        <f t="shared" si="16"/>
        <v>0</v>
      </c>
      <c r="V170" s="493">
        <f t="shared" si="21"/>
        <v>0</v>
      </c>
      <c r="W170" s="494">
        <f>IF('Project Information'!$C$15="Space By Space",O170,0)</f>
        <v>0</v>
      </c>
      <c r="X170" s="329">
        <f t="shared" si="22"/>
        <v>0</v>
      </c>
      <c r="Y170" s="494">
        <f t="shared" si="23"/>
        <v>0</v>
      </c>
    </row>
    <row r="171" spans="1:25" ht="48" customHeight="1" thickBot="1">
      <c r="A171" s="253">
        <v>162</v>
      </c>
      <c r="B171" s="248"/>
      <c r="C171" s="256"/>
      <c r="D171" s="321"/>
      <c r="E171" s="320">
        <f>IFERROR(INDEX(Code!$H$11:$H$29,MATCH('Exterior Space'!C171,Code!$G$11:$G$29,0)),0)</f>
        <v>0</v>
      </c>
      <c r="F171" s="321">
        <f>IFERROR(VLOOKUP(C171,Code!$G$11:$M$29,3,FALSE),0)</f>
        <v>0</v>
      </c>
      <c r="G171" s="322"/>
      <c r="H171" s="254">
        <f>IFERROR(VLOOKUP(G171,'LED Products List'!$B$8:$G$57,2,FALSE),0)</f>
        <v>0</v>
      </c>
      <c r="I171" s="254">
        <f>IFERROR(VLOOKUP(G171,'LED Products List'!$B$8:$G$57,3,FALSE),0)</f>
        <v>0</v>
      </c>
      <c r="J171" s="254">
        <f>IFERROR(VLOOKUP(G171,'LED Products List'!$B$8:$G$57,4,FALSE),0)</f>
        <v>0</v>
      </c>
      <c r="K171" s="248"/>
      <c r="L171" s="323"/>
      <c r="M171" s="322">
        <f t="shared" si="17"/>
        <v>0</v>
      </c>
      <c r="N171" s="324">
        <f t="array" ref="N171">IFERROR(INDEX(Code!$J$10:$M$29,MATCH('Exterior Space'!C171,Code!$G$10:$G$29,0),MATCH('Exterior Space'!$C$8,Code!$J$9:$M$9,0)),0)</f>
        <v>0</v>
      </c>
      <c r="O171" s="255">
        <f t="shared" si="18"/>
        <v>0</v>
      </c>
      <c r="P171" s="255">
        <f t="shared" si="19"/>
        <v>0</v>
      </c>
      <c r="Q171" s="255">
        <f t="shared" si="20"/>
        <v>0</v>
      </c>
      <c r="R171" s="644"/>
      <c r="S171" s="645"/>
      <c r="T171" s="646"/>
      <c r="U171" s="25">
        <f t="shared" si="16"/>
        <v>0</v>
      </c>
      <c r="V171" s="493">
        <f t="shared" si="21"/>
        <v>0</v>
      </c>
      <c r="W171" s="494">
        <f>IF('Project Information'!$C$15="Space By Space",O171,0)</f>
        <v>0</v>
      </c>
      <c r="X171" s="329">
        <f t="shared" si="22"/>
        <v>0</v>
      </c>
      <c r="Y171" s="494">
        <f t="shared" si="23"/>
        <v>0</v>
      </c>
    </row>
    <row r="172" spans="1:25" ht="48" customHeight="1" thickBot="1">
      <c r="A172" s="253">
        <v>163</v>
      </c>
      <c r="B172" s="248"/>
      <c r="C172" s="256"/>
      <c r="D172" s="321"/>
      <c r="E172" s="320">
        <f>IFERROR(INDEX(Code!$H$11:$H$29,MATCH('Exterior Space'!C172,Code!$G$11:$G$29,0)),0)</f>
        <v>0</v>
      </c>
      <c r="F172" s="321">
        <f>IFERROR(VLOOKUP(C172,Code!$G$11:$M$29,3,FALSE),0)</f>
        <v>0</v>
      </c>
      <c r="G172" s="322"/>
      <c r="H172" s="254">
        <f>IFERROR(VLOOKUP(G172,'LED Products List'!$B$8:$G$57,2,FALSE),0)</f>
        <v>0</v>
      </c>
      <c r="I172" s="254">
        <f>IFERROR(VLOOKUP(G172,'LED Products List'!$B$8:$G$57,3,FALSE),0)</f>
        <v>0</v>
      </c>
      <c r="J172" s="254">
        <f>IFERROR(VLOOKUP(G172,'LED Products List'!$B$8:$G$57,4,FALSE),0)</f>
        <v>0</v>
      </c>
      <c r="K172" s="248"/>
      <c r="L172" s="323"/>
      <c r="M172" s="322">
        <f t="shared" si="17"/>
        <v>0</v>
      </c>
      <c r="N172" s="324">
        <f t="array" ref="N172">IFERROR(INDEX(Code!$J$10:$M$29,MATCH('Exterior Space'!C172,Code!$G$10:$G$29,0),MATCH('Exterior Space'!$C$8,Code!$J$9:$M$9,0)),0)</f>
        <v>0</v>
      </c>
      <c r="O172" s="255">
        <f t="shared" si="18"/>
        <v>0</v>
      </c>
      <c r="P172" s="255">
        <f t="shared" si="19"/>
        <v>0</v>
      </c>
      <c r="Q172" s="255">
        <f t="shared" si="20"/>
        <v>0</v>
      </c>
      <c r="R172" s="644"/>
      <c r="S172" s="645"/>
      <c r="T172" s="646"/>
      <c r="U172" s="25">
        <f t="shared" si="16"/>
        <v>0</v>
      </c>
      <c r="V172" s="493">
        <f t="shared" si="21"/>
        <v>0</v>
      </c>
      <c r="W172" s="494">
        <f>IF('Project Information'!$C$15="Space By Space",O172,0)</f>
        <v>0</v>
      </c>
      <c r="X172" s="329">
        <f t="shared" si="22"/>
        <v>0</v>
      </c>
      <c r="Y172" s="494">
        <f t="shared" si="23"/>
        <v>0</v>
      </c>
    </row>
    <row r="173" spans="1:25" ht="48" customHeight="1" thickBot="1">
      <c r="A173" s="253">
        <v>164</v>
      </c>
      <c r="B173" s="248"/>
      <c r="C173" s="256"/>
      <c r="D173" s="321"/>
      <c r="E173" s="320">
        <f>IFERROR(INDEX(Code!$H$11:$H$29,MATCH('Exterior Space'!C173,Code!$G$11:$G$29,0)),0)</f>
        <v>0</v>
      </c>
      <c r="F173" s="321">
        <f>IFERROR(VLOOKUP(C173,Code!$G$11:$M$29,3,FALSE),0)</f>
        <v>0</v>
      </c>
      <c r="G173" s="322"/>
      <c r="H173" s="254">
        <f>IFERROR(VLOOKUP(G173,'LED Products List'!$B$8:$G$57,2,FALSE),0)</f>
        <v>0</v>
      </c>
      <c r="I173" s="254">
        <f>IFERROR(VLOOKUP(G173,'LED Products List'!$B$8:$G$57,3,FALSE),0)</f>
        <v>0</v>
      </c>
      <c r="J173" s="254">
        <f>IFERROR(VLOOKUP(G173,'LED Products List'!$B$8:$G$57,4,FALSE),0)</f>
        <v>0</v>
      </c>
      <c r="K173" s="248"/>
      <c r="L173" s="323"/>
      <c r="M173" s="322">
        <f t="shared" si="17"/>
        <v>0</v>
      </c>
      <c r="N173" s="324">
        <f t="array" ref="N173">IFERROR(INDEX(Code!$J$10:$M$29,MATCH('Exterior Space'!C173,Code!$G$10:$G$29,0),MATCH('Exterior Space'!$C$8,Code!$J$9:$M$9,0)),0)</f>
        <v>0</v>
      </c>
      <c r="O173" s="255">
        <f t="shared" si="18"/>
        <v>0</v>
      </c>
      <c r="P173" s="255">
        <f t="shared" si="19"/>
        <v>0</v>
      </c>
      <c r="Q173" s="255">
        <f t="shared" si="20"/>
        <v>0</v>
      </c>
      <c r="R173" s="644"/>
      <c r="S173" s="645"/>
      <c r="T173" s="646"/>
      <c r="U173" s="25">
        <f t="shared" si="16"/>
        <v>0</v>
      </c>
      <c r="V173" s="493">
        <f t="shared" si="21"/>
        <v>0</v>
      </c>
      <c r="W173" s="494">
        <f>IF('Project Information'!$C$15="Space By Space",O173,0)</f>
        <v>0</v>
      </c>
      <c r="X173" s="329">
        <f t="shared" si="22"/>
        <v>0</v>
      </c>
      <c r="Y173" s="494">
        <f t="shared" si="23"/>
        <v>0</v>
      </c>
    </row>
    <row r="174" spans="1:25" ht="48" customHeight="1" thickBot="1">
      <c r="A174" s="253">
        <v>165</v>
      </c>
      <c r="B174" s="248"/>
      <c r="C174" s="256"/>
      <c r="D174" s="321"/>
      <c r="E174" s="320">
        <f>IFERROR(INDEX(Code!$H$11:$H$29,MATCH('Exterior Space'!C174,Code!$G$11:$G$29,0)),0)</f>
        <v>0</v>
      </c>
      <c r="F174" s="321">
        <f>IFERROR(VLOOKUP(C174,Code!$G$11:$M$29,3,FALSE),0)</f>
        <v>0</v>
      </c>
      <c r="G174" s="322"/>
      <c r="H174" s="254">
        <f>IFERROR(VLOOKUP(G174,'LED Products List'!$B$8:$G$57,2,FALSE),0)</f>
        <v>0</v>
      </c>
      <c r="I174" s="254">
        <f>IFERROR(VLOOKUP(G174,'LED Products List'!$B$8:$G$57,3,FALSE),0)</f>
        <v>0</v>
      </c>
      <c r="J174" s="254">
        <f>IFERROR(VLOOKUP(G174,'LED Products List'!$B$8:$G$57,4,FALSE),0)</f>
        <v>0</v>
      </c>
      <c r="K174" s="248"/>
      <c r="L174" s="323"/>
      <c r="M174" s="322">
        <f t="shared" si="17"/>
        <v>0</v>
      </c>
      <c r="N174" s="324">
        <f t="array" ref="N174">IFERROR(INDEX(Code!$J$10:$M$29,MATCH('Exterior Space'!C174,Code!$G$10:$G$29,0),MATCH('Exterior Space'!$C$8,Code!$J$9:$M$9,0)),0)</f>
        <v>0</v>
      </c>
      <c r="O174" s="255">
        <f t="shared" si="18"/>
        <v>0</v>
      </c>
      <c r="P174" s="255">
        <f t="shared" si="19"/>
        <v>0</v>
      </c>
      <c r="Q174" s="255">
        <f t="shared" si="20"/>
        <v>0</v>
      </c>
      <c r="R174" s="644"/>
      <c r="S174" s="645"/>
      <c r="T174" s="646"/>
      <c r="U174" s="25">
        <f t="shared" si="16"/>
        <v>0</v>
      </c>
      <c r="V174" s="493">
        <f t="shared" si="21"/>
        <v>0</v>
      </c>
      <c r="W174" s="494">
        <f>IF('Project Information'!$C$15="Space By Space",O174,0)</f>
        <v>0</v>
      </c>
      <c r="X174" s="329">
        <f t="shared" si="22"/>
        <v>0</v>
      </c>
      <c r="Y174" s="494">
        <f t="shared" si="23"/>
        <v>0</v>
      </c>
    </row>
    <row r="175" spans="1:25" ht="48" customHeight="1" thickBot="1">
      <c r="A175" s="253">
        <v>166</v>
      </c>
      <c r="B175" s="248"/>
      <c r="C175" s="256"/>
      <c r="D175" s="321"/>
      <c r="E175" s="320">
        <f>IFERROR(INDEX(Code!$H$11:$H$29,MATCH('Exterior Space'!C175,Code!$G$11:$G$29,0)),0)</f>
        <v>0</v>
      </c>
      <c r="F175" s="321">
        <f>IFERROR(VLOOKUP(C175,Code!$G$11:$M$29,3,FALSE),0)</f>
        <v>0</v>
      </c>
      <c r="G175" s="322"/>
      <c r="H175" s="254">
        <f>IFERROR(VLOOKUP(G175,'LED Products List'!$B$8:$G$57,2,FALSE),0)</f>
        <v>0</v>
      </c>
      <c r="I175" s="254">
        <f>IFERROR(VLOOKUP(G175,'LED Products List'!$B$8:$G$57,3,FALSE),0)</f>
        <v>0</v>
      </c>
      <c r="J175" s="254">
        <f>IFERROR(VLOOKUP(G175,'LED Products List'!$B$8:$G$57,4,FALSE),0)</f>
        <v>0</v>
      </c>
      <c r="K175" s="248"/>
      <c r="L175" s="323"/>
      <c r="M175" s="322">
        <f t="shared" si="17"/>
        <v>0</v>
      </c>
      <c r="N175" s="324">
        <f t="array" ref="N175">IFERROR(INDEX(Code!$J$10:$M$29,MATCH('Exterior Space'!C175,Code!$G$10:$G$29,0),MATCH('Exterior Space'!$C$8,Code!$J$9:$M$9,0)),0)</f>
        <v>0</v>
      </c>
      <c r="O175" s="255">
        <f t="shared" si="18"/>
        <v>0</v>
      </c>
      <c r="P175" s="255">
        <f t="shared" si="19"/>
        <v>0</v>
      </c>
      <c r="Q175" s="255">
        <f t="shared" si="20"/>
        <v>0</v>
      </c>
      <c r="R175" s="644"/>
      <c r="S175" s="645"/>
      <c r="T175" s="646"/>
      <c r="U175" s="25">
        <f t="shared" si="16"/>
        <v>0</v>
      </c>
      <c r="V175" s="493">
        <f t="shared" si="21"/>
        <v>0</v>
      </c>
      <c r="W175" s="494">
        <f>IF('Project Information'!$C$15="Space By Space",O175,0)</f>
        <v>0</v>
      </c>
      <c r="X175" s="329">
        <f t="shared" si="22"/>
        <v>0</v>
      </c>
      <c r="Y175" s="494">
        <f t="shared" si="23"/>
        <v>0</v>
      </c>
    </row>
    <row r="176" spans="1:25" ht="48" customHeight="1" thickBot="1">
      <c r="A176" s="253">
        <v>167</v>
      </c>
      <c r="B176" s="248"/>
      <c r="C176" s="256"/>
      <c r="D176" s="321"/>
      <c r="E176" s="320">
        <f>IFERROR(INDEX(Code!$H$11:$H$29,MATCH('Exterior Space'!C176,Code!$G$11:$G$29,0)),0)</f>
        <v>0</v>
      </c>
      <c r="F176" s="321">
        <f>IFERROR(VLOOKUP(C176,Code!$G$11:$M$29,3,FALSE),0)</f>
        <v>0</v>
      </c>
      <c r="G176" s="322"/>
      <c r="H176" s="254">
        <f>IFERROR(VLOOKUP(G176,'LED Products List'!$B$8:$G$57,2,FALSE),0)</f>
        <v>0</v>
      </c>
      <c r="I176" s="254">
        <f>IFERROR(VLOOKUP(G176,'LED Products List'!$B$8:$G$57,3,FALSE),0)</f>
        <v>0</v>
      </c>
      <c r="J176" s="254">
        <f>IFERROR(VLOOKUP(G176,'LED Products List'!$B$8:$G$57,4,FALSE),0)</f>
        <v>0</v>
      </c>
      <c r="K176" s="248"/>
      <c r="L176" s="323"/>
      <c r="M176" s="322">
        <f t="shared" si="17"/>
        <v>0</v>
      </c>
      <c r="N176" s="324">
        <f t="array" ref="N176">IFERROR(INDEX(Code!$J$10:$M$29,MATCH('Exterior Space'!C176,Code!$G$10:$G$29,0),MATCH('Exterior Space'!$C$8,Code!$J$9:$M$9,0)),0)</f>
        <v>0</v>
      </c>
      <c r="O176" s="255">
        <f t="shared" si="18"/>
        <v>0</v>
      </c>
      <c r="P176" s="255">
        <f t="shared" si="19"/>
        <v>0</v>
      </c>
      <c r="Q176" s="255">
        <f t="shared" si="20"/>
        <v>0</v>
      </c>
      <c r="R176" s="644"/>
      <c r="S176" s="645"/>
      <c r="T176" s="646"/>
      <c r="U176" s="25">
        <f t="shared" si="16"/>
        <v>0</v>
      </c>
      <c r="V176" s="493">
        <f t="shared" si="21"/>
        <v>0</v>
      </c>
      <c r="W176" s="494">
        <f>IF('Project Information'!$C$15="Space By Space",O176,0)</f>
        <v>0</v>
      </c>
      <c r="X176" s="329">
        <f t="shared" si="22"/>
        <v>0</v>
      </c>
      <c r="Y176" s="494">
        <f t="shared" si="23"/>
        <v>0</v>
      </c>
    </row>
    <row r="177" spans="1:25" ht="48" customHeight="1" thickBot="1">
      <c r="A177" s="253">
        <v>168</v>
      </c>
      <c r="B177" s="248"/>
      <c r="C177" s="256"/>
      <c r="D177" s="321"/>
      <c r="E177" s="320">
        <f>IFERROR(INDEX(Code!$H$11:$H$29,MATCH('Exterior Space'!C177,Code!$G$11:$G$29,0)),0)</f>
        <v>0</v>
      </c>
      <c r="F177" s="321">
        <f>IFERROR(VLOOKUP(C177,Code!$G$11:$M$29,3,FALSE),0)</f>
        <v>0</v>
      </c>
      <c r="G177" s="322"/>
      <c r="H177" s="254">
        <f>IFERROR(VLOOKUP(G177,'LED Products List'!$B$8:$G$57,2,FALSE),0)</f>
        <v>0</v>
      </c>
      <c r="I177" s="254">
        <f>IFERROR(VLOOKUP(G177,'LED Products List'!$B$8:$G$57,3,FALSE),0)</f>
        <v>0</v>
      </c>
      <c r="J177" s="254">
        <f>IFERROR(VLOOKUP(G177,'LED Products List'!$B$8:$G$57,4,FALSE),0)</f>
        <v>0</v>
      </c>
      <c r="K177" s="248"/>
      <c r="L177" s="323"/>
      <c r="M177" s="322">
        <f t="shared" si="17"/>
        <v>0</v>
      </c>
      <c r="N177" s="324">
        <f t="array" ref="N177">IFERROR(INDEX(Code!$J$10:$M$29,MATCH('Exterior Space'!C177,Code!$G$10:$G$29,0),MATCH('Exterior Space'!$C$8,Code!$J$9:$M$9,0)),0)</f>
        <v>0</v>
      </c>
      <c r="O177" s="255">
        <f t="shared" si="18"/>
        <v>0</v>
      </c>
      <c r="P177" s="255">
        <f t="shared" si="19"/>
        <v>0</v>
      </c>
      <c r="Q177" s="255">
        <f t="shared" si="20"/>
        <v>0</v>
      </c>
      <c r="R177" s="644"/>
      <c r="S177" s="645"/>
      <c r="T177" s="646"/>
      <c r="U177" s="25">
        <f t="shared" si="16"/>
        <v>0</v>
      </c>
      <c r="V177" s="493">
        <f t="shared" si="21"/>
        <v>0</v>
      </c>
      <c r="W177" s="494">
        <f>IF('Project Information'!$C$15="Space By Space",O177,0)</f>
        <v>0</v>
      </c>
      <c r="X177" s="329">
        <f t="shared" si="22"/>
        <v>0</v>
      </c>
      <c r="Y177" s="494">
        <f t="shared" si="23"/>
        <v>0</v>
      </c>
    </row>
    <row r="178" spans="1:25" ht="48" customHeight="1" thickBot="1">
      <c r="A178" s="253">
        <v>169</v>
      </c>
      <c r="B178" s="248"/>
      <c r="C178" s="256"/>
      <c r="D178" s="321"/>
      <c r="E178" s="320">
        <f>IFERROR(INDEX(Code!$H$11:$H$29,MATCH('Exterior Space'!C178,Code!$G$11:$G$29,0)),0)</f>
        <v>0</v>
      </c>
      <c r="F178" s="321">
        <f>IFERROR(VLOOKUP(C178,Code!$G$11:$M$29,3,FALSE),0)</f>
        <v>0</v>
      </c>
      <c r="G178" s="322"/>
      <c r="H178" s="254">
        <f>IFERROR(VLOOKUP(G178,'LED Products List'!$B$8:$G$57,2,FALSE),0)</f>
        <v>0</v>
      </c>
      <c r="I178" s="254">
        <f>IFERROR(VLOOKUP(G178,'LED Products List'!$B$8:$G$57,3,FALSE),0)</f>
        <v>0</v>
      </c>
      <c r="J178" s="254">
        <f>IFERROR(VLOOKUP(G178,'LED Products List'!$B$8:$G$57,4,FALSE),0)</f>
        <v>0</v>
      </c>
      <c r="K178" s="248"/>
      <c r="L178" s="323"/>
      <c r="M178" s="322">
        <f t="shared" si="17"/>
        <v>0</v>
      </c>
      <c r="N178" s="324">
        <f t="array" ref="N178">IFERROR(INDEX(Code!$J$10:$M$29,MATCH('Exterior Space'!C178,Code!$G$10:$G$29,0),MATCH('Exterior Space'!$C$8,Code!$J$9:$M$9,0)),0)</f>
        <v>0</v>
      </c>
      <c r="O178" s="255">
        <f t="shared" si="18"/>
        <v>0</v>
      </c>
      <c r="P178" s="255">
        <f t="shared" si="19"/>
        <v>0</v>
      </c>
      <c r="Q178" s="255">
        <f t="shared" si="20"/>
        <v>0</v>
      </c>
      <c r="R178" s="644"/>
      <c r="S178" s="645"/>
      <c r="T178" s="646"/>
      <c r="U178" s="25">
        <f t="shared" si="16"/>
        <v>0</v>
      </c>
      <c r="V178" s="493">
        <f t="shared" si="21"/>
        <v>0</v>
      </c>
      <c r="W178" s="494">
        <f>IF('Project Information'!$C$15="Space By Space",O178,0)</f>
        <v>0</v>
      </c>
      <c r="X178" s="329">
        <f t="shared" si="22"/>
        <v>0</v>
      </c>
      <c r="Y178" s="494">
        <f t="shared" si="23"/>
        <v>0</v>
      </c>
    </row>
    <row r="179" spans="1:25" ht="48" customHeight="1" thickBot="1">
      <c r="A179" s="253">
        <v>170</v>
      </c>
      <c r="B179" s="248"/>
      <c r="C179" s="256"/>
      <c r="D179" s="321"/>
      <c r="E179" s="320">
        <f>IFERROR(INDEX(Code!$H$11:$H$29,MATCH('Exterior Space'!C179,Code!$G$11:$G$29,0)),0)</f>
        <v>0</v>
      </c>
      <c r="F179" s="321">
        <f>IFERROR(VLOOKUP(C179,Code!$G$11:$M$29,3,FALSE),0)</f>
        <v>0</v>
      </c>
      <c r="G179" s="322"/>
      <c r="H179" s="254">
        <f>IFERROR(VLOOKUP(G179,'LED Products List'!$B$8:$G$57,2,FALSE),0)</f>
        <v>0</v>
      </c>
      <c r="I179" s="254">
        <f>IFERROR(VLOOKUP(G179,'LED Products List'!$B$8:$G$57,3,FALSE),0)</f>
        <v>0</v>
      </c>
      <c r="J179" s="254">
        <f>IFERROR(VLOOKUP(G179,'LED Products List'!$B$8:$G$57,4,FALSE),0)</f>
        <v>0</v>
      </c>
      <c r="K179" s="248"/>
      <c r="L179" s="323"/>
      <c r="M179" s="322">
        <f t="shared" si="17"/>
        <v>0</v>
      </c>
      <c r="N179" s="324">
        <f t="array" ref="N179">IFERROR(INDEX(Code!$J$10:$M$29,MATCH('Exterior Space'!C179,Code!$G$10:$G$29,0),MATCH('Exterior Space'!$C$8,Code!$J$9:$M$9,0)),0)</f>
        <v>0</v>
      </c>
      <c r="O179" s="255">
        <f t="shared" si="18"/>
        <v>0</v>
      </c>
      <c r="P179" s="255">
        <f t="shared" si="19"/>
        <v>0</v>
      </c>
      <c r="Q179" s="255">
        <f t="shared" si="20"/>
        <v>0</v>
      </c>
      <c r="R179" s="644"/>
      <c r="S179" s="645"/>
      <c r="T179" s="646"/>
      <c r="U179" s="25">
        <f t="shared" si="16"/>
        <v>0</v>
      </c>
      <c r="V179" s="493">
        <f t="shared" si="21"/>
        <v>0</v>
      </c>
      <c r="W179" s="494">
        <f>IF('Project Information'!$C$15="Space By Space",O179,0)</f>
        <v>0</v>
      </c>
      <c r="X179" s="329">
        <f t="shared" si="22"/>
        <v>0</v>
      </c>
      <c r="Y179" s="494">
        <f t="shared" si="23"/>
        <v>0</v>
      </c>
    </row>
    <row r="180" spans="1:25" ht="48" customHeight="1" thickBot="1">
      <c r="A180" s="253">
        <v>171</v>
      </c>
      <c r="B180" s="248"/>
      <c r="C180" s="256"/>
      <c r="D180" s="321"/>
      <c r="E180" s="320">
        <f>IFERROR(INDEX(Code!$H$11:$H$29,MATCH('Exterior Space'!C180,Code!$G$11:$G$29,0)),0)</f>
        <v>0</v>
      </c>
      <c r="F180" s="321">
        <f>IFERROR(VLOOKUP(C180,Code!$G$11:$M$29,3,FALSE),0)</f>
        <v>0</v>
      </c>
      <c r="G180" s="322"/>
      <c r="H180" s="254">
        <f>IFERROR(VLOOKUP(G180,'LED Products List'!$B$8:$G$57,2,FALSE),0)</f>
        <v>0</v>
      </c>
      <c r="I180" s="254">
        <f>IFERROR(VLOOKUP(G180,'LED Products List'!$B$8:$G$57,3,FALSE),0)</f>
        <v>0</v>
      </c>
      <c r="J180" s="254">
        <f>IFERROR(VLOOKUP(G180,'LED Products List'!$B$8:$G$57,4,FALSE),0)</f>
        <v>0</v>
      </c>
      <c r="K180" s="248"/>
      <c r="L180" s="323"/>
      <c r="M180" s="322">
        <f t="shared" si="17"/>
        <v>0</v>
      </c>
      <c r="N180" s="324">
        <f t="array" ref="N180">IFERROR(INDEX(Code!$J$10:$M$29,MATCH('Exterior Space'!C180,Code!$G$10:$G$29,0),MATCH('Exterior Space'!$C$8,Code!$J$9:$M$9,0)),0)</f>
        <v>0</v>
      </c>
      <c r="O180" s="255">
        <f t="shared" si="18"/>
        <v>0</v>
      </c>
      <c r="P180" s="255">
        <f t="shared" si="19"/>
        <v>0</v>
      </c>
      <c r="Q180" s="255">
        <f t="shared" si="20"/>
        <v>0</v>
      </c>
      <c r="R180" s="644"/>
      <c r="S180" s="645"/>
      <c r="T180" s="646"/>
      <c r="U180" s="25">
        <f t="shared" si="16"/>
        <v>0</v>
      </c>
      <c r="V180" s="493">
        <f t="shared" si="21"/>
        <v>0</v>
      </c>
      <c r="W180" s="494">
        <f>IF('Project Information'!$C$15="Space By Space",O180,0)</f>
        <v>0</v>
      </c>
      <c r="X180" s="329">
        <f t="shared" si="22"/>
        <v>0</v>
      </c>
      <c r="Y180" s="494">
        <f t="shared" si="23"/>
        <v>0</v>
      </c>
    </row>
    <row r="181" spans="1:25" ht="48" customHeight="1" thickBot="1">
      <c r="A181" s="253">
        <v>172</v>
      </c>
      <c r="B181" s="248"/>
      <c r="C181" s="256"/>
      <c r="D181" s="321"/>
      <c r="E181" s="320">
        <f>IFERROR(INDEX(Code!$H$11:$H$29,MATCH('Exterior Space'!C181,Code!$G$11:$G$29,0)),0)</f>
        <v>0</v>
      </c>
      <c r="F181" s="321">
        <f>IFERROR(VLOOKUP(C181,Code!$G$11:$M$29,3,FALSE),0)</f>
        <v>0</v>
      </c>
      <c r="G181" s="322"/>
      <c r="H181" s="254">
        <f>IFERROR(VLOOKUP(G181,'LED Products List'!$B$8:$G$57,2,FALSE),0)</f>
        <v>0</v>
      </c>
      <c r="I181" s="254">
        <f>IFERROR(VLOOKUP(G181,'LED Products List'!$B$8:$G$57,3,FALSE),0)</f>
        <v>0</v>
      </c>
      <c r="J181" s="254">
        <f>IFERROR(VLOOKUP(G181,'LED Products List'!$B$8:$G$57,4,FALSE),0)</f>
        <v>0</v>
      </c>
      <c r="K181" s="248"/>
      <c r="L181" s="323"/>
      <c r="M181" s="322">
        <f t="shared" si="17"/>
        <v>0</v>
      </c>
      <c r="N181" s="324">
        <f t="array" ref="N181">IFERROR(INDEX(Code!$J$10:$M$29,MATCH('Exterior Space'!C181,Code!$G$10:$G$29,0),MATCH('Exterior Space'!$C$8,Code!$J$9:$M$9,0)),0)</f>
        <v>0</v>
      </c>
      <c r="O181" s="255">
        <f t="shared" si="18"/>
        <v>0</v>
      </c>
      <c r="P181" s="255">
        <f t="shared" si="19"/>
        <v>0</v>
      </c>
      <c r="Q181" s="255">
        <f t="shared" si="20"/>
        <v>0</v>
      </c>
      <c r="R181" s="644"/>
      <c r="S181" s="645"/>
      <c r="T181" s="646"/>
      <c r="U181" s="25">
        <f t="shared" si="16"/>
        <v>0</v>
      </c>
      <c r="V181" s="493">
        <f t="shared" si="21"/>
        <v>0</v>
      </c>
      <c r="W181" s="494">
        <f>IF('Project Information'!$C$15="Space By Space",O181,0)</f>
        <v>0</v>
      </c>
      <c r="X181" s="329">
        <f t="shared" si="22"/>
        <v>0</v>
      </c>
      <c r="Y181" s="494">
        <f t="shared" si="23"/>
        <v>0</v>
      </c>
    </row>
    <row r="182" spans="1:25" ht="48" customHeight="1" thickBot="1">
      <c r="A182" s="253">
        <v>173</v>
      </c>
      <c r="B182" s="248"/>
      <c r="C182" s="256"/>
      <c r="D182" s="321"/>
      <c r="E182" s="320">
        <f>IFERROR(INDEX(Code!$H$11:$H$29,MATCH('Exterior Space'!C182,Code!$G$11:$G$29,0)),0)</f>
        <v>0</v>
      </c>
      <c r="F182" s="321">
        <f>IFERROR(VLOOKUP(C182,Code!$G$11:$M$29,3,FALSE),0)</f>
        <v>0</v>
      </c>
      <c r="G182" s="322"/>
      <c r="H182" s="254">
        <f>IFERROR(VLOOKUP(G182,'LED Products List'!$B$8:$G$57,2,FALSE),0)</f>
        <v>0</v>
      </c>
      <c r="I182" s="254">
        <f>IFERROR(VLOOKUP(G182,'LED Products List'!$B$8:$G$57,3,FALSE),0)</f>
        <v>0</v>
      </c>
      <c r="J182" s="254">
        <f>IFERROR(VLOOKUP(G182,'LED Products List'!$B$8:$G$57,4,FALSE),0)</f>
        <v>0</v>
      </c>
      <c r="K182" s="248"/>
      <c r="L182" s="323"/>
      <c r="M182" s="322">
        <f t="shared" si="17"/>
        <v>0</v>
      </c>
      <c r="N182" s="324">
        <f t="array" ref="N182">IFERROR(INDEX(Code!$J$10:$M$29,MATCH('Exterior Space'!C182,Code!$G$10:$G$29,0),MATCH('Exterior Space'!$C$8,Code!$J$9:$M$9,0)),0)</f>
        <v>0</v>
      </c>
      <c r="O182" s="255">
        <f t="shared" si="18"/>
        <v>0</v>
      </c>
      <c r="P182" s="255">
        <f t="shared" si="19"/>
        <v>0</v>
      </c>
      <c r="Q182" s="255">
        <f t="shared" si="20"/>
        <v>0</v>
      </c>
      <c r="R182" s="644"/>
      <c r="S182" s="645"/>
      <c r="T182" s="646"/>
      <c r="U182" s="25">
        <f t="shared" si="16"/>
        <v>0</v>
      </c>
      <c r="V182" s="493">
        <f t="shared" si="21"/>
        <v>0</v>
      </c>
      <c r="W182" s="494">
        <f>IF('Project Information'!$C$15="Space By Space",O182,0)</f>
        <v>0</v>
      </c>
      <c r="X182" s="329">
        <f t="shared" si="22"/>
        <v>0</v>
      </c>
      <c r="Y182" s="494">
        <f t="shared" si="23"/>
        <v>0</v>
      </c>
    </row>
    <row r="183" spans="1:25" ht="48" customHeight="1" thickBot="1">
      <c r="A183" s="253">
        <v>174</v>
      </c>
      <c r="B183" s="248"/>
      <c r="C183" s="256"/>
      <c r="D183" s="321"/>
      <c r="E183" s="320">
        <f>IFERROR(INDEX(Code!$H$11:$H$29,MATCH('Exterior Space'!C183,Code!$G$11:$G$29,0)),0)</f>
        <v>0</v>
      </c>
      <c r="F183" s="321">
        <f>IFERROR(VLOOKUP(C183,Code!$G$11:$M$29,3,FALSE),0)</f>
        <v>0</v>
      </c>
      <c r="G183" s="322"/>
      <c r="H183" s="254">
        <f>IFERROR(VLOOKUP(G183,'LED Products List'!$B$8:$G$57,2,FALSE),0)</f>
        <v>0</v>
      </c>
      <c r="I183" s="254">
        <f>IFERROR(VLOOKUP(G183,'LED Products List'!$B$8:$G$57,3,FALSE),0)</f>
        <v>0</v>
      </c>
      <c r="J183" s="254">
        <f>IFERROR(VLOOKUP(G183,'LED Products List'!$B$8:$G$57,4,FALSE),0)</f>
        <v>0</v>
      </c>
      <c r="K183" s="248"/>
      <c r="L183" s="323"/>
      <c r="M183" s="322">
        <f t="shared" si="17"/>
        <v>0</v>
      </c>
      <c r="N183" s="324">
        <f t="array" ref="N183">IFERROR(INDEX(Code!$J$10:$M$29,MATCH('Exterior Space'!C183,Code!$G$10:$G$29,0),MATCH('Exterior Space'!$C$8,Code!$J$9:$M$9,0)),0)</f>
        <v>0</v>
      </c>
      <c r="O183" s="255">
        <f t="shared" si="18"/>
        <v>0</v>
      </c>
      <c r="P183" s="255">
        <f t="shared" si="19"/>
        <v>0</v>
      </c>
      <c r="Q183" s="255">
        <f t="shared" si="20"/>
        <v>0</v>
      </c>
      <c r="R183" s="644"/>
      <c r="S183" s="645"/>
      <c r="T183" s="646"/>
      <c r="U183" s="25">
        <f t="shared" si="16"/>
        <v>0</v>
      </c>
      <c r="V183" s="493">
        <f t="shared" si="21"/>
        <v>0</v>
      </c>
      <c r="W183" s="494">
        <f>IF('Project Information'!$C$15="Space By Space",O183,0)</f>
        <v>0</v>
      </c>
      <c r="X183" s="329">
        <f t="shared" si="22"/>
        <v>0</v>
      </c>
      <c r="Y183" s="494">
        <f t="shared" si="23"/>
        <v>0</v>
      </c>
    </row>
    <row r="184" spans="1:25" ht="48" customHeight="1" thickBot="1">
      <c r="A184" s="253">
        <v>175</v>
      </c>
      <c r="B184" s="248"/>
      <c r="C184" s="256"/>
      <c r="D184" s="321"/>
      <c r="E184" s="320">
        <f>IFERROR(INDEX(Code!$H$11:$H$29,MATCH('Exterior Space'!C184,Code!$G$11:$G$29,0)),0)</f>
        <v>0</v>
      </c>
      <c r="F184" s="321">
        <f>IFERROR(VLOOKUP(C184,Code!$G$11:$M$29,3,FALSE),0)</f>
        <v>0</v>
      </c>
      <c r="G184" s="322"/>
      <c r="H184" s="254">
        <f>IFERROR(VLOOKUP(G184,'LED Products List'!$B$8:$G$57,2,FALSE),0)</f>
        <v>0</v>
      </c>
      <c r="I184" s="254">
        <f>IFERROR(VLOOKUP(G184,'LED Products List'!$B$8:$G$57,3,FALSE),0)</f>
        <v>0</v>
      </c>
      <c r="J184" s="254">
        <f>IFERROR(VLOOKUP(G184,'LED Products List'!$B$8:$G$57,4,FALSE),0)</f>
        <v>0</v>
      </c>
      <c r="K184" s="248"/>
      <c r="L184" s="323"/>
      <c r="M184" s="322">
        <f t="shared" si="17"/>
        <v>0</v>
      </c>
      <c r="N184" s="324">
        <f t="array" ref="N184">IFERROR(INDEX(Code!$J$10:$M$29,MATCH('Exterior Space'!C184,Code!$G$10:$G$29,0),MATCH('Exterior Space'!$C$8,Code!$J$9:$M$9,0)),0)</f>
        <v>0</v>
      </c>
      <c r="O184" s="255">
        <f t="shared" si="18"/>
        <v>0</v>
      </c>
      <c r="P184" s="255">
        <f t="shared" si="19"/>
        <v>0</v>
      </c>
      <c r="Q184" s="255">
        <f t="shared" si="20"/>
        <v>0</v>
      </c>
      <c r="R184" s="644"/>
      <c r="S184" s="645"/>
      <c r="T184" s="646"/>
      <c r="U184" s="25">
        <f t="shared" si="16"/>
        <v>0</v>
      </c>
      <c r="V184" s="493">
        <f t="shared" si="21"/>
        <v>0</v>
      </c>
      <c r="W184" s="494">
        <f>IF('Project Information'!$C$15="Space By Space",O184,0)</f>
        <v>0</v>
      </c>
      <c r="X184" s="329">
        <f t="shared" si="22"/>
        <v>0</v>
      </c>
      <c r="Y184" s="494">
        <f t="shared" si="23"/>
        <v>0</v>
      </c>
    </row>
    <row r="185" spans="1:25" ht="48" customHeight="1" thickBot="1">
      <c r="A185" s="253">
        <v>176</v>
      </c>
      <c r="B185" s="248"/>
      <c r="C185" s="256"/>
      <c r="D185" s="321"/>
      <c r="E185" s="320">
        <f>IFERROR(INDEX(Code!$H$11:$H$29,MATCH('Exterior Space'!C185,Code!$G$11:$G$29,0)),0)</f>
        <v>0</v>
      </c>
      <c r="F185" s="321">
        <f>IFERROR(VLOOKUP(C185,Code!$G$11:$M$29,3,FALSE),0)</f>
        <v>0</v>
      </c>
      <c r="G185" s="322"/>
      <c r="H185" s="254">
        <f>IFERROR(VLOOKUP(G185,'LED Products List'!$B$8:$G$57,2,FALSE),0)</f>
        <v>0</v>
      </c>
      <c r="I185" s="254">
        <f>IFERROR(VLOOKUP(G185,'LED Products List'!$B$8:$G$57,3,FALSE),0)</f>
        <v>0</v>
      </c>
      <c r="J185" s="254">
        <f>IFERROR(VLOOKUP(G185,'LED Products List'!$B$8:$G$57,4,FALSE),0)</f>
        <v>0</v>
      </c>
      <c r="K185" s="248"/>
      <c r="L185" s="323"/>
      <c r="M185" s="322">
        <f t="shared" si="17"/>
        <v>0</v>
      </c>
      <c r="N185" s="324">
        <f t="array" ref="N185">IFERROR(INDEX(Code!$J$10:$M$29,MATCH('Exterior Space'!C185,Code!$G$10:$G$29,0),MATCH('Exterior Space'!$C$8,Code!$J$9:$M$9,0)),0)</f>
        <v>0</v>
      </c>
      <c r="O185" s="255">
        <f t="shared" si="18"/>
        <v>0</v>
      </c>
      <c r="P185" s="255">
        <f t="shared" si="19"/>
        <v>0</v>
      </c>
      <c r="Q185" s="255">
        <f t="shared" si="20"/>
        <v>0</v>
      </c>
      <c r="R185" s="644"/>
      <c r="S185" s="645"/>
      <c r="T185" s="646"/>
      <c r="U185" s="25">
        <f t="shared" si="16"/>
        <v>0</v>
      </c>
      <c r="V185" s="493">
        <f t="shared" si="21"/>
        <v>0</v>
      </c>
      <c r="W185" s="494">
        <f>IF('Project Information'!$C$15="Space By Space",O185,0)</f>
        <v>0</v>
      </c>
      <c r="X185" s="329">
        <f t="shared" si="22"/>
        <v>0</v>
      </c>
      <c r="Y185" s="494">
        <f t="shared" si="23"/>
        <v>0</v>
      </c>
    </row>
    <row r="186" spans="1:25" ht="48" customHeight="1" thickBot="1">
      <c r="A186" s="253">
        <v>177</v>
      </c>
      <c r="B186" s="248"/>
      <c r="C186" s="256"/>
      <c r="D186" s="321"/>
      <c r="E186" s="320">
        <f>IFERROR(INDEX(Code!$H$11:$H$29,MATCH('Exterior Space'!C186,Code!$G$11:$G$29,0)),0)</f>
        <v>0</v>
      </c>
      <c r="F186" s="321">
        <f>IFERROR(VLOOKUP(C186,Code!$G$11:$M$29,3,FALSE),0)</f>
        <v>0</v>
      </c>
      <c r="G186" s="322"/>
      <c r="H186" s="254">
        <f>IFERROR(VLOOKUP(G186,'LED Products List'!$B$8:$G$57,2,FALSE),0)</f>
        <v>0</v>
      </c>
      <c r="I186" s="254">
        <f>IFERROR(VLOOKUP(G186,'LED Products List'!$B$8:$G$57,3,FALSE),0)</f>
        <v>0</v>
      </c>
      <c r="J186" s="254">
        <f>IFERROR(VLOOKUP(G186,'LED Products List'!$B$8:$G$57,4,FALSE),0)</f>
        <v>0</v>
      </c>
      <c r="K186" s="248"/>
      <c r="L186" s="323"/>
      <c r="M186" s="322">
        <f t="shared" si="17"/>
        <v>0</v>
      </c>
      <c r="N186" s="324">
        <f t="array" ref="N186">IFERROR(INDEX(Code!$J$10:$M$29,MATCH('Exterior Space'!C186,Code!$G$10:$G$29,0),MATCH('Exterior Space'!$C$8,Code!$J$9:$M$9,0)),0)</f>
        <v>0</v>
      </c>
      <c r="O186" s="255">
        <f t="shared" si="18"/>
        <v>0</v>
      </c>
      <c r="P186" s="255">
        <f t="shared" si="19"/>
        <v>0</v>
      </c>
      <c r="Q186" s="255">
        <f t="shared" si="20"/>
        <v>0</v>
      </c>
      <c r="R186" s="644"/>
      <c r="S186" s="645"/>
      <c r="T186" s="646"/>
      <c r="U186" s="25">
        <f t="shared" si="16"/>
        <v>0</v>
      </c>
      <c r="V186" s="493">
        <f t="shared" si="21"/>
        <v>0</v>
      </c>
      <c r="W186" s="494">
        <f>IF('Project Information'!$C$15="Space By Space",O186,0)</f>
        <v>0</v>
      </c>
      <c r="X186" s="329">
        <f t="shared" si="22"/>
        <v>0</v>
      </c>
      <c r="Y186" s="494">
        <f t="shared" si="23"/>
        <v>0</v>
      </c>
    </row>
    <row r="187" spans="1:25" ht="48" customHeight="1" thickBot="1">
      <c r="A187" s="253">
        <v>178</v>
      </c>
      <c r="B187" s="248"/>
      <c r="C187" s="256"/>
      <c r="D187" s="321"/>
      <c r="E187" s="320">
        <f>IFERROR(INDEX(Code!$H$11:$H$29,MATCH('Exterior Space'!C187,Code!$G$11:$G$29,0)),0)</f>
        <v>0</v>
      </c>
      <c r="F187" s="321">
        <f>IFERROR(VLOOKUP(C187,Code!$G$11:$M$29,3,FALSE),0)</f>
        <v>0</v>
      </c>
      <c r="G187" s="322"/>
      <c r="H187" s="254">
        <f>IFERROR(VLOOKUP(G187,'LED Products List'!$B$8:$G$57,2,FALSE),0)</f>
        <v>0</v>
      </c>
      <c r="I187" s="254">
        <f>IFERROR(VLOOKUP(G187,'LED Products List'!$B$8:$G$57,3,FALSE),0)</f>
        <v>0</v>
      </c>
      <c r="J187" s="254">
        <f>IFERROR(VLOOKUP(G187,'LED Products List'!$B$8:$G$57,4,FALSE),0)</f>
        <v>0</v>
      </c>
      <c r="K187" s="248"/>
      <c r="L187" s="323"/>
      <c r="M187" s="322">
        <f t="shared" si="17"/>
        <v>0</v>
      </c>
      <c r="N187" s="324">
        <f t="array" ref="N187">IFERROR(INDEX(Code!$J$10:$M$29,MATCH('Exterior Space'!C187,Code!$G$10:$G$29,0),MATCH('Exterior Space'!$C$8,Code!$J$9:$M$9,0)),0)</f>
        <v>0</v>
      </c>
      <c r="O187" s="255">
        <f t="shared" si="18"/>
        <v>0</v>
      </c>
      <c r="P187" s="255">
        <f t="shared" si="19"/>
        <v>0</v>
      </c>
      <c r="Q187" s="255">
        <f t="shared" si="20"/>
        <v>0</v>
      </c>
      <c r="R187" s="644"/>
      <c r="S187" s="645"/>
      <c r="T187" s="646"/>
      <c r="U187" s="25">
        <f t="shared" si="16"/>
        <v>0</v>
      </c>
      <c r="V187" s="493">
        <f t="shared" si="21"/>
        <v>0</v>
      </c>
      <c r="W187" s="494">
        <f>IF('Project Information'!$C$15="Space By Space",O187,0)</f>
        <v>0</v>
      </c>
      <c r="X187" s="329">
        <f t="shared" si="22"/>
        <v>0</v>
      </c>
      <c r="Y187" s="494">
        <f t="shared" si="23"/>
        <v>0</v>
      </c>
    </row>
    <row r="188" spans="1:25" ht="48" customHeight="1" thickBot="1">
      <c r="A188" s="253">
        <v>179</v>
      </c>
      <c r="B188" s="248"/>
      <c r="C188" s="256"/>
      <c r="D188" s="321"/>
      <c r="E188" s="320">
        <f>IFERROR(INDEX(Code!$H$11:$H$29,MATCH('Exterior Space'!C188,Code!$G$11:$G$29,0)),0)</f>
        <v>0</v>
      </c>
      <c r="F188" s="321">
        <f>IFERROR(VLOOKUP(C188,Code!$G$11:$M$29,3,FALSE),0)</f>
        <v>0</v>
      </c>
      <c r="G188" s="322"/>
      <c r="H188" s="254">
        <f>IFERROR(VLOOKUP(G188,'LED Products List'!$B$8:$G$57,2,FALSE),0)</f>
        <v>0</v>
      </c>
      <c r="I188" s="254">
        <f>IFERROR(VLOOKUP(G188,'LED Products List'!$B$8:$G$57,3,FALSE),0)</f>
        <v>0</v>
      </c>
      <c r="J188" s="254">
        <f>IFERROR(VLOOKUP(G188,'LED Products List'!$B$8:$G$57,4,FALSE),0)</f>
        <v>0</v>
      </c>
      <c r="K188" s="248"/>
      <c r="L188" s="323"/>
      <c r="M188" s="322">
        <f t="shared" si="17"/>
        <v>0</v>
      </c>
      <c r="N188" s="324">
        <f t="array" ref="N188">IFERROR(INDEX(Code!$J$10:$M$29,MATCH('Exterior Space'!C188,Code!$G$10:$G$29,0),MATCH('Exterior Space'!$C$8,Code!$J$9:$M$9,0)),0)</f>
        <v>0</v>
      </c>
      <c r="O188" s="255">
        <f t="shared" si="18"/>
        <v>0</v>
      </c>
      <c r="P188" s="255">
        <f t="shared" si="19"/>
        <v>0</v>
      </c>
      <c r="Q188" s="255">
        <f t="shared" si="20"/>
        <v>0</v>
      </c>
      <c r="R188" s="644"/>
      <c r="S188" s="645"/>
      <c r="T188" s="646"/>
      <c r="U188" s="25">
        <f t="shared" si="16"/>
        <v>0</v>
      </c>
      <c r="V188" s="493">
        <f t="shared" si="21"/>
        <v>0</v>
      </c>
      <c r="W188" s="494">
        <f>IF('Project Information'!$C$15="Space By Space",O188,0)</f>
        <v>0</v>
      </c>
      <c r="X188" s="329">
        <f t="shared" si="22"/>
        <v>0</v>
      </c>
      <c r="Y188" s="494">
        <f t="shared" si="23"/>
        <v>0</v>
      </c>
    </row>
    <row r="189" spans="1:25" ht="48" customHeight="1" thickBot="1">
      <c r="A189" s="253">
        <v>180</v>
      </c>
      <c r="B189" s="248"/>
      <c r="C189" s="256"/>
      <c r="D189" s="321"/>
      <c r="E189" s="320">
        <f>IFERROR(INDEX(Code!$H$11:$H$29,MATCH('Exterior Space'!C189,Code!$G$11:$G$29,0)),0)</f>
        <v>0</v>
      </c>
      <c r="F189" s="321">
        <f>IFERROR(VLOOKUP(C189,Code!$G$11:$M$29,3,FALSE),0)</f>
        <v>0</v>
      </c>
      <c r="G189" s="322"/>
      <c r="H189" s="254">
        <f>IFERROR(VLOOKUP(G189,'LED Products List'!$B$8:$G$57,2,FALSE),0)</f>
        <v>0</v>
      </c>
      <c r="I189" s="254">
        <f>IFERROR(VLOOKUP(G189,'LED Products List'!$B$8:$G$57,3,FALSE),0)</f>
        <v>0</v>
      </c>
      <c r="J189" s="254">
        <f>IFERROR(VLOOKUP(G189,'LED Products List'!$B$8:$G$57,4,FALSE),0)</f>
        <v>0</v>
      </c>
      <c r="K189" s="248"/>
      <c r="L189" s="323"/>
      <c r="M189" s="322">
        <f t="shared" si="17"/>
        <v>0</v>
      </c>
      <c r="N189" s="324">
        <f t="array" ref="N189">IFERROR(INDEX(Code!$J$10:$M$29,MATCH('Exterior Space'!C189,Code!$G$10:$G$29,0),MATCH('Exterior Space'!$C$8,Code!$J$9:$M$9,0)),0)</f>
        <v>0</v>
      </c>
      <c r="O189" s="255">
        <f t="shared" si="18"/>
        <v>0</v>
      </c>
      <c r="P189" s="255">
        <f t="shared" si="19"/>
        <v>0</v>
      </c>
      <c r="Q189" s="255">
        <f t="shared" si="20"/>
        <v>0</v>
      </c>
      <c r="R189" s="644"/>
      <c r="S189" s="645"/>
      <c r="T189" s="646"/>
      <c r="U189" s="25">
        <f t="shared" si="16"/>
        <v>0</v>
      </c>
      <c r="V189" s="493">
        <f t="shared" si="21"/>
        <v>0</v>
      </c>
      <c r="W189" s="494">
        <f>IF('Project Information'!$C$15="Space By Space",O189,0)</f>
        <v>0</v>
      </c>
      <c r="X189" s="329">
        <f t="shared" si="22"/>
        <v>0</v>
      </c>
      <c r="Y189" s="494">
        <f t="shared" si="23"/>
        <v>0</v>
      </c>
    </row>
    <row r="190" spans="1:25" ht="48" customHeight="1" thickBot="1">
      <c r="A190" s="253">
        <v>181</v>
      </c>
      <c r="B190" s="248"/>
      <c r="C190" s="256"/>
      <c r="D190" s="321"/>
      <c r="E190" s="320">
        <f>IFERROR(INDEX(Code!$H$11:$H$29,MATCH('Exterior Space'!C190,Code!$G$11:$G$29,0)),0)</f>
        <v>0</v>
      </c>
      <c r="F190" s="321">
        <f>IFERROR(VLOOKUP(C190,Code!$G$11:$M$29,3,FALSE),0)</f>
        <v>0</v>
      </c>
      <c r="G190" s="322"/>
      <c r="H190" s="254">
        <f>IFERROR(VLOOKUP(G190,'LED Products List'!$B$8:$G$57,2,FALSE),0)</f>
        <v>0</v>
      </c>
      <c r="I190" s="254">
        <f>IFERROR(VLOOKUP(G190,'LED Products List'!$B$8:$G$57,3,FALSE),0)</f>
        <v>0</v>
      </c>
      <c r="J190" s="254">
        <f>IFERROR(VLOOKUP(G190,'LED Products List'!$B$8:$G$57,4,FALSE),0)</f>
        <v>0</v>
      </c>
      <c r="K190" s="248"/>
      <c r="L190" s="323"/>
      <c r="M190" s="322">
        <f t="shared" si="17"/>
        <v>0</v>
      </c>
      <c r="N190" s="324">
        <f t="array" ref="N190">IFERROR(INDEX(Code!$J$10:$M$29,MATCH('Exterior Space'!C190,Code!$G$10:$G$29,0),MATCH('Exterior Space'!$C$8,Code!$J$9:$M$9,0)),0)</f>
        <v>0</v>
      </c>
      <c r="O190" s="255">
        <f t="shared" si="18"/>
        <v>0</v>
      </c>
      <c r="P190" s="255">
        <f t="shared" si="19"/>
        <v>0</v>
      </c>
      <c r="Q190" s="255">
        <f t="shared" si="20"/>
        <v>0</v>
      </c>
      <c r="R190" s="644"/>
      <c r="S190" s="645"/>
      <c r="T190" s="646"/>
      <c r="U190" s="25">
        <f t="shared" si="16"/>
        <v>0</v>
      </c>
      <c r="V190" s="493">
        <f t="shared" si="21"/>
        <v>0</v>
      </c>
      <c r="W190" s="494">
        <f>IF('Project Information'!$C$15="Space By Space",O190,0)</f>
        <v>0</v>
      </c>
      <c r="X190" s="329">
        <f t="shared" si="22"/>
        <v>0</v>
      </c>
      <c r="Y190" s="494">
        <f t="shared" si="23"/>
        <v>0</v>
      </c>
    </row>
    <row r="191" spans="1:25" ht="48" customHeight="1" thickBot="1">
      <c r="A191" s="253">
        <v>182</v>
      </c>
      <c r="B191" s="248"/>
      <c r="C191" s="256"/>
      <c r="D191" s="321"/>
      <c r="E191" s="320">
        <f>IFERROR(INDEX(Code!$H$11:$H$29,MATCH('Exterior Space'!C191,Code!$G$11:$G$29,0)),0)</f>
        <v>0</v>
      </c>
      <c r="F191" s="321">
        <f>IFERROR(VLOOKUP(C191,Code!$G$11:$M$29,3,FALSE),0)</f>
        <v>0</v>
      </c>
      <c r="G191" s="322"/>
      <c r="H191" s="254">
        <f>IFERROR(VLOOKUP(G191,'LED Products List'!$B$8:$G$57,2,FALSE),0)</f>
        <v>0</v>
      </c>
      <c r="I191" s="254">
        <f>IFERROR(VLOOKUP(G191,'LED Products List'!$B$8:$G$57,3,FALSE),0)</f>
        <v>0</v>
      </c>
      <c r="J191" s="254">
        <f>IFERROR(VLOOKUP(G191,'LED Products List'!$B$8:$G$57,4,FALSE),0)</f>
        <v>0</v>
      </c>
      <c r="K191" s="248"/>
      <c r="L191" s="323"/>
      <c r="M191" s="322">
        <f t="shared" si="17"/>
        <v>0</v>
      </c>
      <c r="N191" s="324">
        <f t="array" ref="N191">IFERROR(INDEX(Code!$J$10:$M$29,MATCH('Exterior Space'!C191,Code!$G$10:$G$29,0),MATCH('Exterior Space'!$C$8,Code!$J$9:$M$9,0)),0)</f>
        <v>0</v>
      </c>
      <c r="O191" s="255">
        <f t="shared" si="18"/>
        <v>0</v>
      </c>
      <c r="P191" s="255">
        <f t="shared" si="19"/>
        <v>0</v>
      </c>
      <c r="Q191" s="255">
        <f t="shared" si="20"/>
        <v>0</v>
      </c>
      <c r="R191" s="644"/>
      <c r="S191" s="645"/>
      <c r="T191" s="646"/>
      <c r="U191" s="25">
        <f t="shared" si="16"/>
        <v>0</v>
      </c>
      <c r="V191" s="493">
        <f t="shared" si="21"/>
        <v>0</v>
      </c>
      <c r="W191" s="494">
        <f>IF('Project Information'!$C$15="Space By Space",O191,0)</f>
        <v>0</v>
      </c>
      <c r="X191" s="329">
        <f t="shared" si="22"/>
        <v>0</v>
      </c>
      <c r="Y191" s="494">
        <f t="shared" si="23"/>
        <v>0</v>
      </c>
    </row>
    <row r="192" spans="1:25" ht="48" customHeight="1" thickBot="1">
      <c r="A192" s="253">
        <v>183</v>
      </c>
      <c r="B192" s="248"/>
      <c r="C192" s="256"/>
      <c r="D192" s="321"/>
      <c r="E192" s="320">
        <f>IFERROR(INDEX(Code!$H$11:$H$29,MATCH('Exterior Space'!C192,Code!$G$11:$G$29,0)),0)</f>
        <v>0</v>
      </c>
      <c r="F192" s="321">
        <f>IFERROR(VLOOKUP(C192,Code!$G$11:$M$29,3,FALSE),0)</f>
        <v>0</v>
      </c>
      <c r="G192" s="322"/>
      <c r="H192" s="254">
        <f>IFERROR(VLOOKUP(G192,'LED Products List'!$B$8:$G$57,2,FALSE),0)</f>
        <v>0</v>
      </c>
      <c r="I192" s="254">
        <f>IFERROR(VLOOKUP(G192,'LED Products List'!$B$8:$G$57,3,FALSE),0)</f>
        <v>0</v>
      </c>
      <c r="J192" s="254">
        <f>IFERROR(VLOOKUP(G192,'LED Products List'!$B$8:$G$57,4,FALSE),0)</f>
        <v>0</v>
      </c>
      <c r="K192" s="248"/>
      <c r="L192" s="323"/>
      <c r="M192" s="322">
        <f t="shared" si="17"/>
        <v>0</v>
      </c>
      <c r="N192" s="324">
        <f t="array" ref="N192">IFERROR(INDEX(Code!$J$10:$M$29,MATCH('Exterior Space'!C192,Code!$G$10:$G$29,0),MATCH('Exterior Space'!$C$8,Code!$J$9:$M$9,0)),0)</f>
        <v>0</v>
      </c>
      <c r="O192" s="255">
        <f t="shared" si="18"/>
        <v>0</v>
      </c>
      <c r="P192" s="255">
        <f t="shared" si="19"/>
        <v>0</v>
      </c>
      <c r="Q192" s="255">
        <f t="shared" si="20"/>
        <v>0</v>
      </c>
      <c r="R192" s="644"/>
      <c r="S192" s="645"/>
      <c r="T192" s="646"/>
      <c r="U192" s="25">
        <f t="shared" si="16"/>
        <v>0</v>
      </c>
      <c r="V192" s="493">
        <f t="shared" si="21"/>
        <v>0</v>
      </c>
      <c r="W192" s="494">
        <f>IF('Project Information'!$C$15="Space By Space",O192,0)</f>
        <v>0</v>
      </c>
      <c r="X192" s="329">
        <f t="shared" si="22"/>
        <v>0</v>
      </c>
      <c r="Y192" s="494">
        <f t="shared" si="23"/>
        <v>0</v>
      </c>
    </row>
    <row r="193" spans="1:25" ht="48" customHeight="1" thickBot="1">
      <c r="A193" s="253">
        <v>184</v>
      </c>
      <c r="B193" s="248"/>
      <c r="C193" s="256"/>
      <c r="D193" s="321"/>
      <c r="E193" s="320">
        <f>IFERROR(INDEX(Code!$H$11:$H$29,MATCH('Exterior Space'!C193,Code!$G$11:$G$29,0)),0)</f>
        <v>0</v>
      </c>
      <c r="F193" s="321">
        <f>IFERROR(VLOOKUP(C193,Code!$G$11:$M$29,3,FALSE),0)</f>
        <v>0</v>
      </c>
      <c r="G193" s="322"/>
      <c r="H193" s="254">
        <f>IFERROR(VLOOKUP(G193,'LED Products List'!$B$8:$G$57,2,FALSE),0)</f>
        <v>0</v>
      </c>
      <c r="I193" s="254">
        <f>IFERROR(VLOOKUP(G193,'LED Products List'!$B$8:$G$57,3,FALSE),0)</f>
        <v>0</v>
      </c>
      <c r="J193" s="254">
        <f>IFERROR(VLOOKUP(G193,'LED Products List'!$B$8:$G$57,4,FALSE),0)</f>
        <v>0</v>
      </c>
      <c r="K193" s="248"/>
      <c r="L193" s="323"/>
      <c r="M193" s="322">
        <f t="shared" si="17"/>
        <v>0</v>
      </c>
      <c r="N193" s="324">
        <f t="array" ref="N193">IFERROR(INDEX(Code!$J$10:$M$29,MATCH('Exterior Space'!C193,Code!$G$10:$G$29,0),MATCH('Exterior Space'!$C$8,Code!$J$9:$M$9,0)),0)</f>
        <v>0</v>
      </c>
      <c r="O193" s="255">
        <f t="shared" si="18"/>
        <v>0</v>
      </c>
      <c r="P193" s="255">
        <f t="shared" si="19"/>
        <v>0</v>
      </c>
      <c r="Q193" s="255">
        <f t="shared" si="20"/>
        <v>0</v>
      </c>
      <c r="R193" s="644"/>
      <c r="S193" s="645"/>
      <c r="T193" s="646"/>
      <c r="U193" s="25">
        <f t="shared" si="16"/>
        <v>0</v>
      </c>
      <c r="V193" s="493">
        <f t="shared" si="21"/>
        <v>0</v>
      </c>
      <c r="W193" s="494">
        <f>IF('Project Information'!$C$15="Space By Space",O193,0)</f>
        <v>0</v>
      </c>
      <c r="X193" s="329">
        <f t="shared" si="22"/>
        <v>0</v>
      </c>
      <c r="Y193" s="494">
        <f t="shared" si="23"/>
        <v>0</v>
      </c>
    </row>
    <row r="194" spans="1:25" ht="48" customHeight="1" thickBot="1">
      <c r="A194" s="253">
        <v>185</v>
      </c>
      <c r="B194" s="248"/>
      <c r="C194" s="256"/>
      <c r="D194" s="321"/>
      <c r="E194" s="320">
        <f>IFERROR(INDEX(Code!$H$11:$H$29,MATCH('Exterior Space'!C194,Code!$G$11:$G$29,0)),0)</f>
        <v>0</v>
      </c>
      <c r="F194" s="321">
        <f>IFERROR(VLOOKUP(C194,Code!$G$11:$M$29,3,FALSE),0)</f>
        <v>0</v>
      </c>
      <c r="G194" s="322"/>
      <c r="H194" s="254">
        <f>IFERROR(VLOOKUP(G194,'LED Products List'!$B$8:$G$57,2,FALSE),0)</f>
        <v>0</v>
      </c>
      <c r="I194" s="254">
        <f>IFERROR(VLOOKUP(G194,'LED Products List'!$B$8:$G$57,3,FALSE),0)</f>
        <v>0</v>
      </c>
      <c r="J194" s="254">
        <f>IFERROR(VLOOKUP(G194,'LED Products List'!$B$8:$G$57,4,FALSE),0)</f>
        <v>0</v>
      </c>
      <c r="K194" s="248"/>
      <c r="L194" s="323"/>
      <c r="M194" s="322">
        <f t="shared" si="17"/>
        <v>0</v>
      </c>
      <c r="N194" s="324">
        <f t="array" ref="N194">IFERROR(INDEX(Code!$J$10:$M$29,MATCH('Exterior Space'!C194,Code!$G$10:$G$29,0),MATCH('Exterior Space'!$C$8,Code!$J$9:$M$9,0)),0)</f>
        <v>0</v>
      </c>
      <c r="O194" s="255">
        <f t="shared" si="18"/>
        <v>0</v>
      </c>
      <c r="P194" s="255">
        <f t="shared" si="19"/>
        <v>0</v>
      </c>
      <c r="Q194" s="255">
        <f t="shared" si="20"/>
        <v>0</v>
      </c>
      <c r="R194" s="644"/>
      <c r="S194" s="645"/>
      <c r="T194" s="646"/>
      <c r="U194" s="25">
        <f t="shared" si="16"/>
        <v>0</v>
      </c>
      <c r="V194" s="493">
        <f t="shared" si="21"/>
        <v>0</v>
      </c>
      <c r="W194" s="494">
        <f>IF('Project Information'!$C$15="Space By Space",O194,0)</f>
        <v>0</v>
      </c>
      <c r="X194" s="329">
        <f t="shared" si="22"/>
        <v>0</v>
      </c>
      <c r="Y194" s="494">
        <f t="shared" si="23"/>
        <v>0</v>
      </c>
    </row>
    <row r="195" spans="1:25" ht="48" customHeight="1" thickBot="1">
      <c r="A195" s="253">
        <v>186</v>
      </c>
      <c r="B195" s="248"/>
      <c r="C195" s="256"/>
      <c r="D195" s="321"/>
      <c r="E195" s="320">
        <f>IFERROR(INDEX(Code!$H$11:$H$29,MATCH('Exterior Space'!C195,Code!$G$11:$G$29,0)),0)</f>
        <v>0</v>
      </c>
      <c r="F195" s="321">
        <f>IFERROR(VLOOKUP(C195,Code!$G$11:$M$29,3,FALSE),0)</f>
        <v>0</v>
      </c>
      <c r="G195" s="322"/>
      <c r="H195" s="254">
        <f>IFERROR(VLOOKUP(G195,'LED Products List'!$B$8:$G$57,2,FALSE),0)</f>
        <v>0</v>
      </c>
      <c r="I195" s="254">
        <f>IFERROR(VLOOKUP(G195,'LED Products List'!$B$8:$G$57,3,FALSE),0)</f>
        <v>0</v>
      </c>
      <c r="J195" s="254">
        <f>IFERROR(VLOOKUP(G195,'LED Products List'!$B$8:$G$57,4,FALSE),0)</f>
        <v>0</v>
      </c>
      <c r="K195" s="248"/>
      <c r="L195" s="323"/>
      <c r="M195" s="322">
        <f t="shared" si="17"/>
        <v>0</v>
      </c>
      <c r="N195" s="324">
        <f t="array" ref="N195">IFERROR(INDEX(Code!$J$10:$M$29,MATCH('Exterior Space'!C195,Code!$G$10:$G$29,0),MATCH('Exterior Space'!$C$8,Code!$J$9:$M$9,0)),0)</f>
        <v>0</v>
      </c>
      <c r="O195" s="255">
        <f t="shared" si="18"/>
        <v>0</v>
      </c>
      <c r="P195" s="255">
        <f t="shared" si="19"/>
        <v>0</v>
      </c>
      <c r="Q195" s="255">
        <f t="shared" si="20"/>
        <v>0</v>
      </c>
      <c r="R195" s="644"/>
      <c r="S195" s="645"/>
      <c r="T195" s="646"/>
      <c r="U195" s="25">
        <f t="shared" si="16"/>
        <v>0</v>
      </c>
      <c r="V195" s="493">
        <f t="shared" si="21"/>
        <v>0</v>
      </c>
      <c r="W195" s="494">
        <f>IF('Project Information'!$C$15="Space By Space",O195,0)</f>
        <v>0</v>
      </c>
      <c r="X195" s="329">
        <f t="shared" si="22"/>
        <v>0</v>
      </c>
      <c r="Y195" s="494">
        <f t="shared" si="23"/>
        <v>0</v>
      </c>
    </row>
    <row r="196" spans="1:25" ht="48" customHeight="1" thickBot="1">
      <c r="A196" s="253">
        <v>187</v>
      </c>
      <c r="B196" s="248"/>
      <c r="C196" s="256"/>
      <c r="D196" s="321"/>
      <c r="E196" s="320">
        <f>IFERROR(INDEX(Code!$H$11:$H$29,MATCH('Exterior Space'!C196,Code!$G$11:$G$29,0)),0)</f>
        <v>0</v>
      </c>
      <c r="F196" s="321">
        <f>IFERROR(VLOOKUP(C196,Code!$G$11:$M$29,3,FALSE),0)</f>
        <v>0</v>
      </c>
      <c r="G196" s="322"/>
      <c r="H196" s="254">
        <f>IFERROR(VLOOKUP(G196,'LED Products List'!$B$8:$G$57,2,FALSE),0)</f>
        <v>0</v>
      </c>
      <c r="I196" s="254">
        <f>IFERROR(VLOOKUP(G196,'LED Products List'!$B$8:$G$57,3,FALSE),0)</f>
        <v>0</v>
      </c>
      <c r="J196" s="254">
        <f>IFERROR(VLOOKUP(G196,'LED Products List'!$B$8:$G$57,4,FALSE),0)</f>
        <v>0</v>
      </c>
      <c r="K196" s="248"/>
      <c r="L196" s="323"/>
      <c r="M196" s="322">
        <f t="shared" si="17"/>
        <v>0</v>
      </c>
      <c r="N196" s="324">
        <f t="array" ref="N196">IFERROR(INDEX(Code!$J$10:$M$29,MATCH('Exterior Space'!C196,Code!$G$10:$G$29,0),MATCH('Exterior Space'!$C$8,Code!$J$9:$M$9,0)),0)</f>
        <v>0</v>
      </c>
      <c r="O196" s="255">
        <f t="shared" si="18"/>
        <v>0</v>
      </c>
      <c r="P196" s="255">
        <f t="shared" si="19"/>
        <v>0</v>
      </c>
      <c r="Q196" s="255">
        <f t="shared" si="20"/>
        <v>0</v>
      </c>
      <c r="R196" s="644"/>
      <c r="S196" s="645"/>
      <c r="T196" s="646"/>
      <c r="U196" s="25">
        <f t="shared" si="16"/>
        <v>0</v>
      </c>
      <c r="V196" s="493">
        <f t="shared" si="21"/>
        <v>0</v>
      </c>
      <c r="W196" s="494">
        <f>IF('Project Information'!$C$15="Space By Space",O196,0)</f>
        <v>0</v>
      </c>
      <c r="X196" s="329">
        <f t="shared" si="22"/>
        <v>0</v>
      </c>
      <c r="Y196" s="494">
        <f t="shared" si="23"/>
        <v>0</v>
      </c>
    </row>
    <row r="197" spans="1:25" ht="48" customHeight="1" thickBot="1">
      <c r="A197" s="253">
        <v>188</v>
      </c>
      <c r="B197" s="248"/>
      <c r="C197" s="256"/>
      <c r="D197" s="321"/>
      <c r="E197" s="320">
        <f>IFERROR(INDEX(Code!$H$11:$H$29,MATCH('Exterior Space'!C197,Code!$G$11:$G$29,0)),0)</f>
        <v>0</v>
      </c>
      <c r="F197" s="321">
        <f>IFERROR(VLOOKUP(C197,Code!$G$11:$M$29,3,FALSE),0)</f>
        <v>0</v>
      </c>
      <c r="G197" s="322"/>
      <c r="H197" s="254">
        <f>IFERROR(VLOOKUP(G197,'LED Products List'!$B$8:$G$57,2,FALSE),0)</f>
        <v>0</v>
      </c>
      <c r="I197" s="254">
        <f>IFERROR(VLOOKUP(G197,'LED Products List'!$B$8:$G$57,3,FALSE),0)</f>
        <v>0</v>
      </c>
      <c r="J197" s="254">
        <f>IFERROR(VLOOKUP(G197,'LED Products List'!$B$8:$G$57,4,FALSE),0)</f>
        <v>0</v>
      </c>
      <c r="K197" s="248"/>
      <c r="L197" s="323"/>
      <c r="M197" s="322">
        <f t="shared" si="17"/>
        <v>0</v>
      </c>
      <c r="N197" s="324">
        <f t="array" ref="N197">IFERROR(INDEX(Code!$J$10:$M$29,MATCH('Exterior Space'!C197,Code!$G$10:$G$29,0),MATCH('Exterior Space'!$C$8,Code!$J$9:$M$9,0)),0)</f>
        <v>0</v>
      </c>
      <c r="O197" s="255">
        <f t="shared" si="18"/>
        <v>0</v>
      </c>
      <c r="P197" s="255">
        <f t="shared" si="19"/>
        <v>0</v>
      </c>
      <c r="Q197" s="255">
        <f t="shared" si="20"/>
        <v>0</v>
      </c>
      <c r="R197" s="644"/>
      <c r="S197" s="645"/>
      <c r="T197" s="646"/>
      <c r="U197" s="25">
        <f t="shared" si="16"/>
        <v>0</v>
      </c>
      <c r="V197" s="493">
        <f t="shared" si="21"/>
        <v>0</v>
      </c>
      <c r="W197" s="494">
        <f>IF('Project Information'!$C$15="Space By Space",O197,0)</f>
        <v>0</v>
      </c>
      <c r="X197" s="329">
        <f t="shared" si="22"/>
        <v>0</v>
      </c>
      <c r="Y197" s="494">
        <f t="shared" si="23"/>
        <v>0</v>
      </c>
    </row>
    <row r="198" spans="1:25" ht="48" customHeight="1" thickBot="1">
      <c r="A198" s="253">
        <v>189</v>
      </c>
      <c r="B198" s="248"/>
      <c r="C198" s="256"/>
      <c r="D198" s="321"/>
      <c r="E198" s="320">
        <f>IFERROR(INDEX(Code!$H$11:$H$29,MATCH('Exterior Space'!C198,Code!$G$11:$G$29,0)),0)</f>
        <v>0</v>
      </c>
      <c r="F198" s="321">
        <f>IFERROR(VLOOKUP(C198,Code!$G$11:$M$29,3,FALSE),0)</f>
        <v>0</v>
      </c>
      <c r="G198" s="322"/>
      <c r="H198" s="254">
        <f>IFERROR(VLOOKUP(G198,'LED Products List'!$B$8:$G$57,2,FALSE),0)</f>
        <v>0</v>
      </c>
      <c r="I198" s="254">
        <f>IFERROR(VLOOKUP(G198,'LED Products List'!$B$8:$G$57,3,FALSE),0)</f>
        <v>0</v>
      </c>
      <c r="J198" s="254">
        <f>IFERROR(VLOOKUP(G198,'LED Products List'!$B$8:$G$57,4,FALSE),0)</f>
        <v>0</v>
      </c>
      <c r="K198" s="248"/>
      <c r="L198" s="323"/>
      <c r="M198" s="322">
        <f t="shared" si="17"/>
        <v>0</v>
      </c>
      <c r="N198" s="324">
        <f t="array" ref="N198">IFERROR(INDEX(Code!$J$10:$M$29,MATCH('Exterior Space'!C198,Code!$G$10:$G$29,0),MATCH('Exterior Space'!$C$8,Code!$J$9:$M$9,0)),0)</f>
        <v>0</v>
      </c>
      <c r="O198" s="255">
        <f t="shared" si="18"/>
        <v>0</v>
      </c>
      <c r="P198" s="255">
        <f t="shared" si="19"/>
        <v>0</v>
      </c>
      <c r="Q198" s="255">
        <f t="shared" si="20"/>
        <v>0</v>
      </c>
      <c r="R198" s="644"/>
      <c r="S198" s="645"/>
      <c r="T198" s="646"/>
      <c r="U198" s="25">
        <f t="shared" si="16"/>
        <v>0</v>
      </c>
      <c r="V198" s="493">
        <f t="shared" si="21"/>
        <v>0</v>
      </c>
      <c r="W198" s="494">
        <f>IF('Project Information'!$C$15="Space By Space",O198,0)</f>
        <v>0</v>
      </c>
      <c r="X198" s="329">
        <f t="shared" si="22"/>
        <v>0</v>
      </c>
      <c r="Y198" s="494">
        <f t="shared" si="23"/>
        <v>0</v>
      </c>
    </row>
    <row r="199" spans="1:25" ht="48" customHeight="1" thickBot="1">
      <c r="A199" s="253">
        <v>190</v>
      </c>
      <c r="B199" s="248"/>
      <c r="C199" s="256"/>
      <c r="D199" s="321"/>
      <c r="E199" s="320">
        <f>IFERROR(INDEX(Code!$H$11:$H$29,MATCH('Exterior Space'!C199,Code!$G$11:$G$29,0)),0)</f>
        <v>0</v>
      </c>
      <c r="F199" s="321">
        <f>IFERROR(VLOOKUP(C199,Code!$G$11:$M$29,3,FALSE),0)</f>
        <v>0</v>
      </c>
      <c r="G199" s="322"/>
      <c r="H199" s="254">
        <f>IFERROR(VLOOKUP(G199,'LED Products List'!$B$8:$G$57,2,FALSE),0)</f>
        <v>0</v>
      </c>
      <c r="I199" s="254">
        <f>IFERROR(VLOOKUP(G199,'LED Products List'!$B$8:$G$57,3,FALSE),0)</f>
        <v>0</v>
      </c>
      <c r="J199" s="254">
        <f>IFERROR(VLOOKUP(G199,'LED Products List'!$B$8:$G$57,4,FALSE),0)</f>
        <v>0</v>
      </c>
      <c r="K199" s="248"/>
      <c r="L199" s="323"/>
      <c r="M199" s="322">
        <f t="shared" si="17"/>
        <v>0</v>
      </c>
      <c r="N199" s="324">
        <f t="array" ref="N199">IFERROR(INDEX(Code!$J$10:$M$29,MATCH('Exterior Space'!C199,Code!$G$10:$G$29,0),MATCH('Exterior Space'!$C$8,Code!$J$9:$M$9,0)),0)</f>
        <v>0</v>
      </c>
      <c r="O199" s="255">
        <f t="shared" si="18"/>
        <v>0</v>
      </c>
      <c r="P199" s="255">
        <f t="shared" si="19"/>
        <v>0</v>
      </c>
      <c r="Q199" s="255">
        <f t="shared" si="20"/>
        <v>0</v>
      </c>
      <c r="R199" s="644"/>
      <c r="S199" s="645"/>
      <c r="T199" s="646"/>
      <c r="U199" s="25">
        <f t="shared" si="16"/>
        <v>0</v>
      </c>
      <c r="V199" s="493">
        <f t="shared" si="21"/>
        <v>0</v>
      </c>
      <c r="W199" s="494">
        <f>IF('Project Information'!$C$15="Space By Space",O199,0)</f>
        <v>0</v>
      </c>
      <c r="X199" s="329">
        <f t="shared" si="22"/>
        <v>0</v>
      </c>
      <c r="Y199" s="494">
        <f t="shared" si="23"/>
        <v>0</v>
      </c>
    </row>
    <row r="200" spans="1:25" ht="48" customHeight="1" thickBot="1">
      <c r="A200" s="253">
        <v>191</v>
      </c>
      <c r="B200" s="248"/>
      <c r="C200" s="256"/>
      <c r="D200" s="321"/>
      <c r="E200" s="320">
        <f>IFERROR(INDEX(Code!$H$11:$H$29,MATCH('Exterior Space'!C200,Code!$G$11:$G$29,0)),0)</f>
        <v>0</v>
      </c>
      <c r="F200" s="321">
        <f>IFERROR(VLOOKUP(C200,Code!$G$11:$M$29,3,FALSE),0)</f>
        <v>0</v>
      </c>
      <c r="G200" s="322"/>
      <c r="H200" s="254">
        <f>IFERROR(VLOOKUP(G200,'LED Products List'!$B$8:$G$57,2,FALSE),0)</f>
        <v>0</v>
      </c>
      <c r="I200" s="254">
        <f>IFERROR(VLOOKUP(G200,'LED Products List'!$B$8:$G$57,3,FALSE),0)</f>
        <v>0</v>
      </c>
      <c r="J200" s="254">
        <f>IFERROR(VLOOKUP(G200,'LED Products List'!$B$8:$G$57,4,FALSE),0)</f>
        <v>0</v>
      </c>
      <c r="K200" s="248"/>
      <c r="L200" s="323"/>
      <c r="M200" s="322">
        <f t="shared" si="17"/>
        <v>0</v>
      </c>
      <c r="N200" s="324">
        <f t="array" ref="N200">IFERROR(INDEX(Code!$J$10:$M$29,MATCH('Exterior Space'!C200,Code!$G$10:$G$29,0),MATCH('Exterior Space'!$C$8,Code!$J$9:$M$9,0)),0)</f>
        <v>0</v>
      </c>
      <c r="O200" s="255">
        <f t="shared" si="18"/>
        <v>0</v>
      </c>
      <c r="P200" s="255">
        <f t="shared" si="19"/>
        <v>0</v>
      </c>
      <c r="Q200" s="255">
        <f t="shared" si="20"/>
        <v>0</v>
      </c>
      <c r="R200" s="644"/>
      <c r="S200" s="645"/>
      <c r="T200" s="646"/>
      <c r="U200" s="25">
        <f t="shared" si="16"/>
        <v>0</v>
      </c>
      <c r="V200" s="493">
        <f t="shared" si="21"/>
        <v>0</v>
      </c>
      <c r="W200" s="494">
        <f>IF('Project Information'!$C$15="Space By Space",O200,0)</f>
        <v>0</v>
      </c>
      <c r="X200" s="329">
        <f t="shared" si="22"/>
        <v>0</v>
      </c>
      <c r="Y200" s="494">
        <f t="shared" si="23"/>
        <v>0</v>
      </c>
    </row>
    <row r="201" spans="1:25" ht="48" customHeight="1" thickBot="1">
      <c r="A201" s="253">
        <v>192</v>
      </c>
      <c r="B201" s="248"/>
      <c r="C201" s="256"/>
      <c r="D201" s="321"/>
      <c r="E201" s="320">
        <f>IFERROR(INDEX(Code!$H$11:$H$29,MATCH('Exterior Space'!C201,Code!$G$11:$G$29,0)),0)</f>
        <v>0</v>
      </c>
      <c r="F201" s="321">
        <f>IFERROR(VLOOKUP(C201,Code!$G$11:$M$29,3,FALSE),0)</f>
        <v>0</v>
      </c>
      <c r="G201" s="322"/>
      <c r="H201" s="254">
        <f>IFERROR(VLOOKUP(G201,'LED Products List'!$B$8:$G$57,2,FALSE),0)</f>
        <v>0</v>
      </c>
      <c r="I201" s="254">
        <f>IFERROR(VLOOKUP(G201,'LED Products List'!$B$8:$G$57,3,FALSE),0)</f>
        <v>0</v>
      </c>
      <c r="J201" s="254">
        <f>IFERROR(VLOOKUP(G201,'LED Products List'!$B$8:$G$57,4,FALSE),0)</f>
        <v>0</v>
      </c>
      <c r="K201" s="248"/>
      <c r="L201" s="323"/>
      <c r="M201" s="322">
        <f t="shared" si="17"/>
        <v>0</v>
      </c>
      <c r="N201" s="324">
        <f t="array" ref="N201">IFERROR(INDEX(Code!$J$10:$M$29,MATCH('Exterior Space'!C201,Code!$G$10:$G$29,0),MATCH('Exterior Space'!$C$8,Code!$J$9:$M$9,0)),0)</f>
        <v>0</v>
      </c>
      <c r="O201" s="255">
        <f t="shared" si="18"/>
        <v>0</v>
      </c>
      <c r="P201" s="255">
        <f t="shared" si="19"/>
        <v>0</v>
      </c>
      <c r="Q201" s="255">
        <f t="shared" si="20"/>
        <v>0</v>
      </c>
      <c r="R201" s="644"/>
      <c r="S201" s="645"/>
      <c r="T201" s="646"/>
      <c r="U201" s="25">
        <f t="shared" si="16"/>
        <v>0</v>
      </c>
      <c r="V201" s="493">
        <f t="shared" si="21"/>
        <v>0</v>
      </c>
      <c r="W201" s="494">
        <f>IF('Project Information'!$C$15="Space By Space",O201,0)</f>
        <v>0</v>
      </c>
      <c r="X201" s="329">
        <f t="shared" si="22"/>
        <v>0</v>
      </c>
      <c r="Y201" s="494">
        <f t="shared" si="23"/>
        <v>0</v>
      </c>
    </row>
    <row r="202" spans="1:25" ht="48" customHeight="1" thickBot="1">
      <c r="A202" s="253">
        <v>193</v>
      </c>
      <c r="B202" s="248"/>
      <c r="C202" s="256"/>
      <c r="D202" s="321"/>
      <c r="E202" s="320">
        <f>IFERROR(INDEX(Code!$H$11:$H$29,MATCH('Exterior Space'!C202,Code!$G$11:$G$29,0)),0)</f>
        <v>0</v>
      </c>
      <c r="F202" s="321">
        <f>IFERROR(VLOOKUP(C202,Code!$G$11:$M$29,3,FALSE),0)</f>
        <v>0</v>
      </c>
      <c r="G202" s="322"/>
      <c r="H202" s="254">
        <f>IFERROR(VLOOKUP(G202,'LED Products List'!$B$8:$G$57,2,FALSE),0)</f>
        <v>0</v>
      </c>
      <c r="I202" s="254">
        <f>IFERROR(VLOOKUP(G202,'LED Products List'!$B$8:$G$57,3,FALSE),0)</f>
        <v>0</v>
      </c>
      <c r="J202" s="254">
        <f>IFERROR(VLOOKUP(G202,'LED Products List'!$B$8:$G$57,4,FALSE),0)</f>
        <v>0</v>
      </c>
      <c r="K202" s="248"/>
      <c r="L202" s="323"/>
      <c r="M202" s="322">
        <f t="shared" si="17"/>
        <v>0</v>
      </c>
      <c r="N202" s="324">
        <f t="array" ref="N202">IFERROR(INDEX(Code!$J$10:$M$29,MATCH('Exterior Space'!C202,Code!$G$10:$G$29,0),MATCH('Exterior Space'!$C$8,Code!$J$9:$M$9,0)),0)</f>
        <v>0</v>
      </c>
      <c r="O202" s="255">
        <f t="shared" si="18"/>
        <v>0</v>
      </c>
      <c r="P202" s="255">
        <f t="shared" si="19"/>
        <v>0</v>
      </c>
      <c r="Q202" s="255">
        <f t="shared" si="20"/>
        <v>0</v>
      </c>
      <c r="R202" s="644"/>
      <c r="S202" s="645"/>
      <c r="T202" s="646"/>
      <c r="U202" s="25">
        <f t="shared" ref="U202:U259" si="24">Q202*F202/1000</f>
        <v>0</v>
      </c>
      <c r="V202" s="493">
        <f t="shared" si="21"/>
        <v>0</v>
      </c>
      <c r="W202" s="494">
        <f>IF('Project Information'!$C$15="Space By Space",O202,0)</f>
        <v>0</v>
      </c>
      <c r="X202" s="329">
        <f t="shared" si="22"/>
        <v>0</v>
      </c>
      <c r="Y202" s="494">
        <f t="shared" si="23"/>
        <v>0</v>
      </c>
    </row>
    <row r="203" spans="1:25" ht="48" customHeight="1" thickBot="1">
      <c r="A203" s="253">
        <v>194</v>
      </c>
      <c r="B203" s="248"/>
      <c r="C203" s="256"/>
      <c r="D203" s="321"/>
      <c r="E203" s="320">
        <f>IFERROR(INDEX(Code!$H$11:$H$29,MATCH('Exterior Space'!C203,Code!$G$11:$G$29,0)),0)</f>
        <v>0</v>
      </c>
      <c r="F203" s="321">
        <f>IFERROR(VLOOKUP(C203,Code!$G$11:$M$29,3,FALSE),0)</f>
        <v>0</v>
      </c>
      <c r="G203" s="322"/>
      <c r="H203" s="254">
        <f>IFERROR(VLOOKUP(G203,'LED Products List'!$B$8:$G$57,2,FALSE),0)</f>
        <v>0</v>
      </c>
      <c r="I203" s="254">
        <f>IFERROR(VLOOKUP(G203,'LED Products List'!$B$8:$G$57,3,FALSE),0)</f>
        <v>0</v>
      </c>
      <c r="J203" s="254">
        <f>IFERROR(VLOOKUP(G203,'LED Products List'!$B$8:$G$57,4,FALSE),0)</f>
        <v>0</v>
      </c>
      <c r="K203" s="248"/>
      <c r="L203" s="323"/>
      <c r="M203" s="322">
        <f t="shared" ref="M203:M259" si="25">K203</f>
        <v>0</v>
      </c>
      <c r="N203" s="324">
        <f t="array" ref="N203">IFERROR(INDEX(Code!$J$10:$M$29,MATCH('Exterior Space'!C203,Code!$G$10:$G$29,0),MATCH('Exterior Space'!$C$8,Code!$J$9:$M$9,0)),0)</f>
        <v>0</v>
      </c>
      <c r="O203" s="255">
        <f t="shared" ref="O203:O259" si="26">IFERROR(N203*D203,0)</f>
        <v>0</v>
      </c>
      <c r="P203" s="255">
        <f t="shared" ref="P203:P259" si="27">IF(L203="Yes",(J203*K203)-(J203*K203*$U$2),J203*K203)</f>
        <v>0</v>
      </c>
      <c r="Q203" s="255">
        <f t="shared" ref="Q203:Q259" si="28">IF(L203="Yes",((J203*K203)-(J203*K203*$U$2))*F203,J203*K203*F203)</f>
        <v>0</v>
      </c>
      <c r="R203" s="644"/>
      <c r="S203" s="645"/>
      <c r="T203" s="646"/>
      <c r="U203" s="25">
        <f t="shared" si="24"/>
        <v>0</v>
      </c>
      <c r="V203" s="493">
        <f t="shared" ref="V203:V259" si="29">IF(L203="Yes",(J203*K203*$U$2),0)</f>
        <v>0</v>
      </c>
      <c r="W203" s="494">
        <f>IF('Project Information'!$C$15="Space By Space",O203,0)</f>
        <v>0</v>
      </c>
      <c r="X203" s="329">
        <f t="shared" ref="X203:X259" si="30">W203*F203</f>
        <v>0</v>
      </c>
      <c r="Y203" s="494">
        <f t="shared" ref="Y203:Y259" si="31">W203-P203</f>
        <v>0</v>
      </c>
    </row>
    <row r="204" spans="1:25" ht="48" customHeight="1" thickBot="1">
      <c r="A204" s="253">
        <v>195</v>
      </c>
      <c r="B204" s="248"/>
      <c r="C204" s="256"/>
      <c r="D204" s="321"/>
      <c r="E204" s="320">
        <f>IFERROR(INDEX(Code!$H$11:$H$29,MATCH('Exterior Space'!C204,Code!$G$11:$G$29,0)),0)</f>
        <v>0</v>
      </c>
      <c r="F204" s="321">
        <f>IFERROR(VLOOKUP(C204,Code!$G$11:$M$29,3,FALSE),0)</f>
        <v>0</v>
      </c>
      <c r="G204" s="322"/>
      <c r="H204" s="254">
        <f>IFERROR(VLOOKUP(G204,'LED Products List'!$B$8:$G$57,2,FALSE),0)</f>
        <v>0</v>
      </c>
      <c r="I204" s="254">
        <f>IFERROR(VLOOKUP(G204,'LED Products List'!$B$8:$G$57,3,FALSE),0)</f>
        <v>0</v>
      </c>
      <c r="J204" s="254">
        <f>IFERROR(VLOOKUP(G204,'LED Products List'!$B$8:$G$57,4,FALSE),0)</f>
        <v>0</v>
      </c>
      <c r="K204" s="248"/>
      <c r="L204" s="323"/>
      <c r="M204" s="322">
        <f t="shared" si="25"/>
        <v>0</v>
      </c>
      <c r="N204" s="324">
        <f t="array" ref="N204">IFERROR(INDEX(Code!$J$10:$M$29,MATCH('Exterior Space'!C204,Code!$G$10:$G$29,0),MATCH('Exterior Space'!$C$8,Code!$J$9:$M$9,0)),0)</f>
        <v>0</v>
      </c>
      <c r="O204" s="255">
        <f t="shared" si="26"/>
        <v>0</v>
      </c>
      <c r="P204" s="255">
        <f t="shared" si="27"/>
        <v>0</v>
      </c>
      <c r="Q204" s="255">
        <f t="shared" si="28"/>
        <v>0</v>
      </c>
      <c r="R204" s="644"/>
      <c r="S204" s="645"/>
      <c r="T204" s="646"/>
      <c r="U204" s="25">
        <f t="shared" si="24"/>
        <v>0</v>
      </c>
      <c r="V204" s="493">
        <f t="shared" si="29"/>
        <v>0</v>
      </c>
      <c r="W204" s="494">
        <f>IF('Project Information'!$C$15="Space By Space",O204,0)</f>
        <v>0</v>
      </c>
      <c r="X204" s="329">
        <f t="shared" si="30"/>
        <v>0</v>
      </c>
      <c r="Y204" s="494">
        <f t="shared" si="31"/>
        <v>0</v>
      </c>
    </row>
    <row r="205" spans="1:25" ht="48" customHeight="1" thickBot="1">
      <c r="A205" s="253">
        <v>196</v>
      </c>
      <c r="B205" s="248"/>
      <c r="C205" s="256"/>
      <c r="D205" s="321"/>
      <c r="E205" s="320">
        <f>IFERROR(INDEX(Code!$H$11:$H$29,MATCH('Exterior Space'!C205,Code!$G$11:$G$29,0)),0)</f>
        <v>0</v>
      </c>
      <c r="F205" s="321">
        <f>IFERROR(VLOOKUP(C205,Code!$G$11:$M$29,3,FALSE),0)</f>
        <v>0</v>
      </c>
      <c r="G205" s="322"/>
      <c r="H205" s="254">
        <f>IFERROR(VLOOKUP(G205,'LED Products List'!$B$8:$G$57,2,FALSE),0)</f>
        <v>0</v>
      </c>
      <c r="I205" s="254">
        <f>IFERROR(VLOOKUP(G205,'LED Products List'!$B$8:$G$57,3,FALSE),0)</f>
        <v>0</v>
      </c>
      <c r="J205" s="254">
        <f>IFERROR(VLOOKUP(G205,'LED Products List'!$B$8:$G$57,4,FALSE),0)</f>
        <v>0</v>
      </c>
      <c r="K205" s="248"/>
      <c r="L205" s="323"/>
      <c r="M205" s="322">
        <f t="shared" si="25"/>
        <v>0</v>
      </c>
      <c r="N205" s="324">
        <f t="array" ref="N205">IFERROR(INDEX(Code!$J$10:$M$29,MATCH('Exterior Space'!C205,Code!$G$10:$G$29,0),MATCH('Exterior Space'!$C$8,Code!$J$9:$M$9,0)),0)</f>
        <v>0</v>
      </c>
      <c r="O205" s="255">
        <f t="shared" si="26"/>
        <v>0</v>
      </c>
      <c r="P205" s="255">
        <f t="shared" si="27"/>
        <v>0</v>
      </c>
      <c r="Q205" s="255">
        <f t="shared" si="28"/>
        <v>0</v>
      </c>
      <c r="R205" s="644"/>
      <c r="S205" s="645"/>
      <c r="T205" s="646"/>
      <c r="U205" s="25">
        <f t="shared" si="24"/>
        <v>0</v>
      </c>
      <c r="V205" s="493">
        <f t="shared" si="29"/>
        <v>0</v>
      </c>
      <c r="W205" s="494">
        <f>IF('Project Information'!$C$15="Space By Space",O205,0)</f>
        <v>0</v>
      </c>
      <c r="X205" s="329">
        <f t="shared" si="30"/>
        <v>0</v>
      </c>
      <c r="Y205" s="494">
        <f t="shared" si="31"/>
        <v>0</v>
      </c>
    </row>
    <row r="206" spans="1:25" ht="48" customHeight="1" thickBot="1">
      <c r="A206" s="253">
        <v>197</v>
      </c>
      <c r="B206" s="248"/>
      <c r="C206" s="256"/>
      <c r="D206" s="321"/>
      <c r="E206" s="320">
        <f>IFERROR(INDEX(Code!$H$11:$H$29,MATCH('Exterior Space'!C206,Code!$G$11:$G$29,0)),0)</f>
        <v>0</v>
      </c>
      <c r="F206" s="321">
        <f>IFERROR(VLOOKUP(C206,Code!$G$11:$M$29,3,FALSE),0)</f>
        <v>0</v>
      </c>
      <c r="G206" s="322"/>
      <c r="H206" s="254">
        <f>IFERROR(VLOOKUP(G206,'LED Products List'!$B$8:$G$57,2,FALSE),0)</f>
        <v>0</v>
      </c>
      <c r="I206" s="254">
        <f>IFERROR(VLOOKUP(G206,'LED Products List'!$B$8:$G$57,3,FALSE),0)</f>
        <v>0</v>
      </c>
      <c r="J206" s="254">
        <f>IFERROR(VLOOKUP(G206,'LED Products List'!$B$8:$G$57,4,FALSE),0)</f>
        <v>0</v>
      </c>
      <c r="K206" s="248"/>
      <c r="L206" s="323"/>
      <c r="M206" s="322">
        <f t="shared" si="25"/>
        <v>0</v>
      </c>
      <c r="N206" s="324">
        <f t="array" ref="N206">IFERROR(INDEX(Code!$J$10:$M$29,MATCH('Exterior Space'!C206,Code!$G$10:$G$29,0),MATCH('Exterior Space'!$C$8,Code!$J$9:$M$9,0)),0)</f>
        <v>0</v>
      </c>
      <c r="O206" s="255">
        <f t="shared" si="26"/>
        <v>0</v>
      </c>
      <c r="P206" s="255">
        <f t="shared" si="27"/>
        <v>0</v>
      </c>
      <c r="Q206" s="255">
        <f t="shared" si="28"/>
        <v>0</v>
      </c>
      <c r="R206" s="644"/>
      <c r="S206" s="645"/>
      <c r="T206" s="646"/>
      <c r="U206" s="25">
        <f t="shared" si="24"/>
        <v>0</v>
      </c>
      <c r="V206" s="493">
        <f t="shared" si="29"/>
        <v>0</v>
      </c>
      <c r="W206" s="494">
        <f>IF('Project Information'!$C$15="Space By Space",O206,0)</f>
        <v>0</v>
      </c>
      <c r="X206" s="329">
        <f t="shared" si="30"/>
        <v>0</v>
      </c>
      <c r="Y206" s="494">
        <f t="shared" si="31"/>
        <v>0</v>
      </c>
    </row>
    <row r="207" spans="1:25" ht="48" customHeight="1" thickBot="1">
      <c r="A207" s="253">
        <v>198</v>
      </c>
      <c r="B207" s="248"/>
      <c r="C207" s="256"/>
      <c r="D207" s="321"/>
      <c r="E207" s="320">
        <f>IFERROR(INDEX(Code!$H$11:$H$29,MATCH('Exterior Space'!C207,Code!$G$11:$G$29,0)),0)</f>
        <v>0</v>
      </c>
      <c r="F207" s="321">
        <f>IFERROR(VLOOKUP(C207,Code!$G$11:$M$29,3,FALSE),0)</f>
        <v>0</v>
      </c>
      <c r="G207" s="322"/>
      <c r="H207" s="254">
        <f>IFERROR(VLOOKUP(G207,'LED Products List'!$B$8:$G$57,2,FALSE),0)</f>
        <v>0</v>
      </c>
      <c r="I207" s="254">
        <f>IFERROR(VLOOKUP(G207,'LED Products List'!$B$8:$G$57,3,FALSE),0)</f>
        <v>0</v>
      </c>
      <c r="J207" s="254">
        <f>IFERROR(VLOOKUP(G207,'LED Products List'!$B$8:$G$57,4,FALSE),0)</f>
        <v>0</v>
      </c>
      <c r="K207" s="248"/>
      <c r="L207" s="323"/>
      <c r="M207" s="322">
        <f t="shared" si="25"/>
        <v>0</v>
      </c>
      <c r="N207" s="324">
        <f t="array" ref="N207">IFERROR(INDEX(Code!$J$10:$M$29,MATCH('Exterior Space'!C207,Code!$G$10:$G$29,0),MATCH('Exterior Space'!$C$8,Code!$J$9:$M$9,0)),0)</f>
        <v>0</v>
      </c>
      <c r="O207" s="255">
        <f t="shared" si="26"/>
        <v>0</v>
      </c>
      <c r="P207" s="255">
        <f t="shared" si="27"/>
        <v>0</v>
      </c>
      <c r="Q207" s="255">
        <f t="shared" si="28"/>
        <v>0</v>
      </c>
      <c r="R207" s="644"/>
      <c r="S207" s="645"/>
      <c r="T207" s="646"/>
      <c r="U207" s="25">
        <f t="shared" si="24"/>
        <v>0</v>
      </c>
      <c r="V207" s="493">
        <f t="shared" si="29"/>
        <v>0</v>
      </c>
      <c r="W207" s="494">
        <f>IF('Project Information'!$C$15="Space By Space",O207,0)</f>
        <v>0</v>
      </c>
      <c r="X207" s="329">
        <f t="shared" si="30"/>
        <v>0</v>
      </c>
      <c r="Y207" s="494">
        <f t="shared" si="31"/>
        <v>0</v>
      </c>
    </row>
    <row r="208" spans="1:25" ht="48" customHeight="1" thickBot="1">
      <c r="A208" s="253">
        <v>199</v>
      </c>
      <c r="B208" s="248"/>
      <c r="C208" s="256"/>
      <c r="D208" s="321"/>
      <c r="E208" s="320">
        <f>IFERROR(INDEX(Code!$H$11:$H$29,MATCH('Exterior Space'!C208,Code!$G$11:$G$29,0)),0)</f>
        <v>0</v>
      </c>
      <c r="F208" s="321">
        <f>IFERROR(VLOOKUP(C208,Code!$G$11:$M$29,3,FALSE),0)</f>
        <v>0</v>
      </c>
      <c r="G208" s="322"/>
      <c r="H208" s="254">
        <f>IFERROR(VLOOKUP(G208,'LED Products List'!$B$8:$G$57,2,FALSE),0)</f>
        <v>0</v>
      </c>
      <c r="I208" s="254">
        <f>IFERROR(VLOOKUP(G208,'LED Products List'!$B$8:$G$57,3,FALSE),0)</f>
        <v>0</v>
      </c>
      <c r="J208" s="254">
        <f>IFERROR(VLOOKUP(G208,'LED Products List'!$B$8:$G$57,4,FALSE),0)</f>
        <v>0</v>
      </c>
      <c r="K208" s="248"/>
      <c r="L208" s="323"/>
      <c r="M208" s="322">
        <f t="shared" si="25"/>
        <v>0</v>
      </c>
      <c r="N208" s="324">
        <f t="array" ref="N208">IFERROR(INDEX(Code!$J$10:$M$29,MATCH('Exterior Space'!C208,Code!$G$10:$G$29,0),MATCH('Exterior Space'!$C$8,Code!$J$9:$M$9,0)),0)</f>
        <v>0</v>
      </c>
      <c r="O208" s="255">
        <f t="shared" si="26"/>
        <v>0</v>
      </c>
      <c r="P208" s="255">
        <f t="shared" si="27"/>
        <v>0</v>
      </c>
      <c r="Q208" s="255">
        <f t="shared" si="28"/>
        <v>0</v>
      </c>
      <c r="R208" s="644"/>
      <c r="S208" s="645"/>
      <c r="T208" s="646"/>
      <c r="U208" s="25">
        <f t="shared" si="24"/>
        <v>0</v>
      </c>
      <c r="V208" s="493">
        <f t="shared" si="29"/>
        <v>0</v>
      </c>
      <c r="W208" s="494">
        <f>IF('Project Information'!$C$15="Space By Space",O208,0)</f>
        <v>0</v>
      </c>
      <c r="X208" s="329">
        <f t="shared" si="30"/>
        <v>0</v>
      </c>
      <c r="Y208" s="494">
        <f t="shared" si="31"/>
        <v>0</v>
      </c>
    </row>
    <row r="209" spans="1:25" ht="48" customHeight="1" thickBot="1">
      <c r="A209" s="253">
        <v>200</v>
      </c>
      <c r="B209" s="248"/>
      <c r="C209" s="256"/>
      <c r="D209" s="321"/>
      <c r="E209" s="320">
        <f>IFERROR(INDEX(Code!$H$11:$H$29,MATCH('Exterior Space'!C209,Code!$G$11:$G$29,0)),0)</f>
        <v>0</v>
      </c>
      <c r="F209" s="321">
        <f>IFERROR(VLOOKUP(C209,Code!$G$11:$M$29,3,FALSE),0)</f>
        <v>0</v>
      </c>
      <c r="G209" s="322"/>
      <c r="H209" s="254">
        <f>IFERROR(VLOOKUP(G209,'LED Products List'!$B$8:$G$57,2,FALSE),0)</f>
        <v>0</v>
      </c>
      <c r="I209" s="254">
        <f>IFERROR(VLOOKUP(G209,'LED Products List'!$B$8:$G$57,3,FALSE),0)</f>
        <v>0</v>
      </c>
      <c r="J209" s="254">
        <f>IFERROR(VLOOKUP(G209,'LED Products List'!$B$8:$G$57,4,FALSE),0)</f>
        <v>0</v>
      </c>
      <c r="K209" s="248"/>
      <c r="L209" s="323"/>
      <c r="M209" s="322">
        <f t="shared" si="25"/>
        <v>0</v>
      </c>
      <c r="N209" s="324">
        <f t="array" ref="N209">IFERROR(INDEX(Code!$J$10:$M$29,MATCH('Exterior Space'!C209,Code!$G$10:$G$29,0),MATCH('Exterior Space'!$C$8,Code!$J$9:$M$9,0)),0)</f>
        <v>0</v>
      </c>
      <c r="O209" s="255">
        <f t="shared" si="26"/>
        <v>0</v>
      </c>
      <c r="P209" s="255">
        <f t="shared" si="27"/>
        <v>0</v>
      </c>
      <c r="Q209" s="255">
        <f t="shared" si="28"/>
        <v>0</v>
      </c>
      <c r="R209" s="644"/>
      <c r="S209" s="645"/>
      <c r="T209" s="646"/>
      <c r="U209" s="25">
        <f t="shared" si="24"/>
        <v>0</v>
      </c>
      <c r="V209" s="493">
        <f t="shared" si="29"/>
        <v>0</v>
      </c>
      <c r="W209" s="494">
        <f>IF('Project Information'!$C$15="Space By Space",O209,0)</f>
        <v>0</v>
      </c>
      <c r="X209" s="329">
        <f t="shared" si="30"/>
        <v>0</v>
      </c>
      <c r="Y209" s="494">
        <f t="shared" si="31"/>
        <v>0</v>
      </c>
    </row>
    <row r="210" spans="1:25" ht="48" customHeight="1" thickBot="1">
      <c r="A210" s="253">
        <v>201</v>
      </c>
      <c r="B210" s="248"/>
      <c r="C210" s="256"/>
      <c r="D210" s="321"/>
      <c r="E210" s="320">
        <f>IFERROR(INDEX(Code!$H$11:$H$29,MATCH('Exterior Space'!C210,Code!$G$11:$G$29,0)),0)</f>
        <v>0</v>
      </c>
      <c r="F210" s="321">
        <f>IFERROR(VLOOKUP(C210,Code!$G$11:$M$29,3,FALSE),0)</f>
        <v>0</v>
      </c>
      <c r="G210" s="322"/>
      <c r="H210" s="254">
        <f>IFERROR(VLOOKUP(G210,'LED Products List'!$B$8:$G$57,2,FALSE),0)</f>
        <v>0</v>
      </c>
      <c r="I210" s="254">
        <f>IFERROR(VLOOKUP(G210,'LED Products List'!$B$8:$G$57,3,FALSE),0)</f>
        <v>0</v>
      </c>
      <c r="J210" s="254">
        <f>IFERROR(VLOOKUP(G210,'LED Products List'!$B$8:$G$57,4,FALSE),0)</f>
        <v>0</v>
      </c>
      <c r="K210" s="248"/>
      <c r="L210" s="323"/>
      <c r="M210" s="322">
        <f t="shared" si="25"/>
        <v>0</v>
      </c>
      <c r="N210" s="324">
        <f t="array" ref="N210">IFERROR(INDEX(Code!$J$10:$M$29,MATCH('Exterior Space'!C210,Code!$G$10:$G$29,0),MATCH('Exterior Space'!$C$8,Code!$J$9:$M$9,0)),0)</f>
        <v>0</v>
      </c>
      <c r="O210" s="255">
        <f t="shared" si="26"/>
        <v>0</v>
      </c>
      <c r="P210" s="255">
        <f t="shared" si="27"/>
        <v>0</v>
      </c>
      <c r="Q210" s="255">
        <f t="shared" si="28"/>
        <v>0</v>
      </c>
      <c r="R210" s="644"/>
      <c r="S210" s="645"/>
      <c r="T210" s="646"/>
      <c r="U210" s="25">
        <f t="shared" si="24"/>
        <v>0</v>
      </c>
      <c r="V210" s="493">
        <f t="shared" si="29"/>
        <v>0</v>
      </c>
      <c r="W210" s="494">
        <f>IF('Project Information'!$C$15="Space By Space",O210,0)</f>
        <v>0</v>
      </c>
      <c r="X210" s="329">
        <f t="shared" si="30"/>
        <v>0</v>
      </c>
      <c r="Y210" s="494">
        <f t="shared" si="31"/>
        <v>0</v>
      </c>
    </row>
    <row r="211" spans="1:25" ht="48" customHeight="1" thickBot="1">
      <c r="A211" s="253">
        <v>202</v>
      </c>
      <c r="B211" s="248"/>
      <c r="C211" s="256"/>
      <c r="D211" s="321"/>
      <c r="E211" s="320">
        <f>IFERROR(INDEX(Code!$H$11:$H$29,MATCH('Exterior Space'!C211,Code!$G$11:$G$29,0)),0)</f>
        <v>0</v>
      </c>
      <c r="F211" s="321">
        <f>IFERROR(VLOOKUP(C211,Code!$G$11:$M$29,3,FALSE),0)</f>
        <v>0</v>
      </c>
      <c r="G211" s="322"/>
      <c r="H211" s="254">
        <f>IFERROR(VLOOKUP(G211,'LED Products List'!$B$8:$G$57,2,FALSE),0)</f>
        <v>0</v>
      </c>
      <c r="I211" s="254">
        <f>IFERROR(VLOOKUP(G211,'LED Products List'!$B$8:$G$57,3,FALSE),0)</f>
        <v>0</v>
      </c>
      <c r="J211" s="254">
        <f>IFERROR(VLOOKUP(G211,'LED Products List'!$B$8:$G$57,4,FALSE),0)</f>
        <v>0</v>
      </c>
      <c r="K211" s="248"/>
      <c r="L211" s="323"/>
      <c r="M211" s="322">
        <f t="shared" si="25"/>
        <v>0</v>
      </c>
      <c r="N211" s="324">
        <f t="array" ref="N211">IFERROR(INDEX(Code!$J$10:$M$29,MATCH('Exterior Space'!C211,Code!$G$10:$G$29,0),MATCH('Exterior Space'!$C$8,Code!$J$9:$M$9,0)),0)</f>
        <v>0</v>
      </c>
      <c r="O211" s="255">
        <f t="shared" si="26"/>
        <v>0</v>
      </c>
      <c r="P211" s="255">
        <f t="shared" si="27"/>
        <v>0</v>
      </c>
      <c r="Q211" s="255">
        <f t="shared" si="28"/>
        <v>0</v>
      </c>
      <c r="R211" s="644"/>
      <c r="S211" s="645"/>
      <c r="T211" s="646"/>
      <c r="U211" s="25">
        <f t="shared" si="24"/>
        <v>0</v>
      </c>
      <c r="V211" s="493">
        <f t="shared" si="29"/>
        <v>0</v>
      </c>
      <c r="W211" s="494">
        <f>IF('Project Information'!$C$15="Space By Space",O211,0)</f>
        <v>0</v>
      </c>
      <c r="X211" s="329">
        <f t="shared" si="30"/>
        <v>0</v>
      </c>
      <c r="Y211" s="494">
        <f t="shared" si="31"/>
        <v>0</v>
      </c>
    </row>
    <row r="212" spans="1:25" ht="48" customHeight="1" thickBot="1">
      <c r="A212" s="253">
        <v>203</v>
      </c>
      <c r="B212" s="248"/>
      <c r="C212" s="256"/>
      <c r="D212" s="321"/>
      <c r="E212" s="320">
        <f>IFERROR(INDEX(Code!$H$11:$H$29,MATCH('Exterior Space'!C212,Code!$G$11:$G$29,0)),0)</f>
        <v>0</v>
      </c>
      <c r="F212" s="321">
        <f>IFERROR(VLOOKUP(C212,Code!$G$11:$M$29,3,FALSE),0)</f>
        <v>0</v>
      </c>
      <c r="G212" s="322"/>
      <c r="H212" s="254">
        <f>IFERROR(VLOOKUP(G212,'LED Products List'!$B$8:$G$57,2,FALSE),0)</f>
        <v>0</v>
      </c>
      <c r="I212" s="254">
        <f>IFERROR(VLOOKUP(G212,'LED Products List'!$B$8:$G$57,3,FALSE),0)</f>
        <v>0</v>
      </c>
      <c r="J212" s="254">
        <f>IFERROR(VLOOKUP(G212,'LED Products List'!$B$8:$G$57,4,FALSE),0)</f>
        <v>0</v>
      </c>
      <c r="K212" s="248"/>
      <c r="L212" s="323"/>
      <c r="M212" s="322">
        <f t="shared" si="25"/>
        <v>0</v>
      </c>
      <c r="N212" s="324">
        <f t="array" ref="N212">IFERROR(INDEX(Code!$J$10:$M$29,MATCH('Exterior Space'!C212,Code!$G$10:$G$29,0),MATCH('Exterior Space'!$C$8,Code!$J$9:$M$9,0)),0)</f>
        <v>0</v>
      </c>
      <c r="O212" s="255">
        <f t="shared" si="26"/>
        <v>0</v>
      </c>
      <c r="P212" s="255">
        <f t="shared" si="27"/>
        <v>0</v>
      </c>
      <c r="Q212" s="255">
        <f t="shared" si="28"/>
        <v>0</v>
      </c>
      <c r="R212" s="644"/>
      <c r="S212" s="645"/>
      <c r="T212" s="646"/>
      <c r="U212" s="25">
        <f t="shared" si="24"/>
        <v>0</v>
      </c>
      <c r="V212" s="493">
        <f t="shared" si="29"/>
        <v>0</v>
      </c>
      <c r="W212" s="494">
        <f>IF('Project Information'!$C$15="Space By Space",O212,0)</f>
        <v>0</v>
      </c>
      <c r="X212" s="329">
        <f t="shared" si="30"/>
        <v>0</v>
      </c>
      <c r="Y212" s="494">
        <f t="shared" si="31"/>
        <v>0</v>
      </c>
    </row>
    <row r="213" spans="1:25" ht="48" customHeight="1" thickBot="1">
      <c r="A213" s="253">
        <v>204</v>
      </c>
      <c r="B213" s="248"/>
      <c r="C213" s="256"/>
      <c r="D213" s="321"/>
      <c r="E213" s="320">
        <f>IFERROR(INDEX(Code!$H$11:$H$29,MATCH('Exterior Space'!C213,Code!$G$11:$G$29,0)),0)</f>
        <v>0</v>
      </c>
      <c r="F213" s="321">
        <f>IFERROR(VLOOKUP(C213,Code!$G$11:$M$29,3,FALSE),0)</f>
        <v>0</v>
      </c>
      <c r="G213" s="322"/>
      <c r="H213" s="254">
        <f>IFERROR(VLOOKUP(G213,'LED Products List'!$B$8:$G$57,2,FALSE),0)</f>
        <v>0</v>
      </c>
      <c r="I213" s="254">
        <f>IFERROR(VLOOKUP(G213,'LED Products List'!$B$8:$G$57,3,FALSE),0)</f>
        <v>0</v>
      </c>
      <c r="J213" s="254">
        <f>IFERROR(VLOOKUP(G213,'LED Products List'!$B$8:$G$57,4,FALSE),0)</f>
        <v>0</v>
      </c>
      <c r="K213" s="248"/>
      <c r="L213" s="323"/>
      <c r="M213" s="322">
        <f t="shared" si="25"/>
        <v>0</v>
      </c>
      <c r="N213" s="324">
        <f t="array" ref="N213">IFERROR(INDEX(Code!$J$10:$M$29,MATCH('Exterior Space'!C213,Code!$G$10:$G$29,0),MATCH('Exterior Space'!$C$8,Code!$J$9:$M$9,0)),0)</f>
        <v>0</v>
      </c>
      <c r="O213" s="255">
        <f t="shared" si="26"/>
        <v>0</v>
      </c>
      <c r="P213" s="255">
        <f t="shared" si="27"/>
        <v>0</v>
      </c>
      <c r="Q213" s="255">
        <f t="shared" si="28"/>
        <v>0</v>
      </c>
      <c r="R213" s="644"/>
      <c r="S213" s="645"/>
      <c r="T213" s="646"/>
      <c r="U213" s="25">
        <f t="shared" si="24"/>
        <v>0</v>
      </c>
      <c r="V213" s="493">
        <f t="shared" si="29"/>
        <v>0</v>
      </c>
      <c r="W213" s="494">
        <f>IF('Project Information'!$C$15="Space By Space",O213,0)</f>
        <v>0</v>
      </c>
      <c r="X213" s="329">
        <f t="shared" si="30"/>
        <v>0</v>
      </c>
      <c r="Y213" s="494">
        <f t="shared" si="31"/>
        <v>0</v>
      </c>
    </row>
    <row r="214" spans="1:25" ht="48" customHeight="1" thickBot="1">
      <c r="A214" s="253">
        <v>205</v>
      </c>
      <c r="B214" s="248"/>
      <c r="C214" s="256"/>
      <c r="D214" s="321"/>
      <c r="E214" s="320">
        <f>IFERROR(INDEX(Code!$H$11:$H$29,MATCH('Exterior Space'!C214,Code!$G$11:$G$29,0)),0)</f>
        <v>0</v>
      </c>
      <c r="F214" s="321">
        <f>IFERROR(VLOOKUP(C214,Code!$G$11:$M$29,3,FALSE),0)</f>
        <v>0</v>
      </c>
      <c r="G214" s="322"/>
      <c r="H214" s="254">
        <f>IFERROR(VLOOKUP(G214,'LED Products List'!$B$8:$G$57,2,FALSE),0)</f>
        <v>0</v>
      </c>
      <c r="I214" s="254">
        <f>IFERROR(VLOOKUP(G214,'LED Products List'!$B$8:$G$57,3,FALSE),0)</f>
        <v>0</v>
      </c>
      <c r="J214" s="254">
        <f>IFERROR(VLOOKUP(G214,'LED Products List'!$B$8:$G$57,4,FALSE),0)</f>
        <v>0</v>
      </c>
      <c r="K214" s="248"/>
      <c r="L214" s="323"/>
      <c r="M214" s="322">
        <f t="shared" si="25"/>
        <v>0</v>
      </c>
      <c r="N214" s="324">
        <f t="array" ref="N214">IFERROR(INDEX(Code!$J$10:$M$29,MATCH('Exterior Space'!C214,Code!$G$10:$G$29,0),MATCH('Exterior Space'!$C$8,Code!$J$9:$M$9,0)),0)</f>
        <v>0</v>
      </c>
      <c r="O214" s="255">
        <f t="shared" si="26"/>
        <v>0</v>
      </c>
      <c r="P214" s="255">
        <f t="shared" si="27"/>
        <v>0</v>
      </c>
      <c r="Q214" s="255">
        <f t="shared" si="28"/>
        <v>0</v>
      </c>
      <c r="R214" s="644"/>
      <c r="S214" s="645"/>
      <c r="T214" s="646"/>
      <c r="U214" s="25">
        <f t="shared" si="24"/>
        <v>0</v>
      </c>
      <c r="V214" s="493">
        <f t="shared" si="29"/>
        <v>0</v>
      </c>
      <c r="W214" s="494">
        <f>IF('Project Information'!$C$15="Space By Space",O214,0)</f>
        <v>0</v>
      </c>
      <c r="X214" s="329">
        <f t="shared" si="30"/>
        <v>0</v>
      </c>
      <c r="Y214" s="494">
        <f t="shared" si="31"/>
        <v>0</v>
      </c>
    </row>
    <row r="215" spans="1:25" ht="48" customHeight="1" thickBot="1">
      <c r="A215" s="253">
        <v>206</v>
      </c>
      <c r="B215" s="248"/>
      <c r="C215" s="256"/>
      <c r="D215" s="321"/>
      <c r="E215" s="320">
        <f>IFERROR(INDEX(Code!$H$11:$H$29,MATCH('Exterior Space'!C215,Code!$G$11:$G$29,0)),0)</f>
        <v>0</v>
      </c>
      <c r="F215" s="321">
        <f>IFERROR(VLOOKUP(C215,Code!$G$11:$M$29,3,FALSE),0)</f>
        <v>0</v>
      </c>
      <c r="G215" s="322"/>
      <c r="H215" s="254">
        <f>IFERROR(VLOOKUP(G215,'LED Products List'!$B$8:$G$57,2,FALSE),0)</f>
        <v>0</v>
      </c>
      <c r="I215" s="254">
        <f>IFERROR(VLOOKUP(G215,'LED Products List'!$B$8:$G$57,3,FALSE),0)</f>
        <v>0</v>
      </c>
      <c r="J215" s="254">
        <f>IFERROR(VLOOKUP(G215,'LED Products List'!$B$8:$G$57,4,FALSE),0)</f>
        <v>0</v>
      </c>
      <c r="K215" s="248"/>
      <c r="L215" s="323"/>
      <c r="M215" s="322">
        <f t="shared" si="25"/>
        <v>0</v>
      </c>
      <c r="N215" s="324">
        <f t="array" ref="N215">IFERROR(INDEX(Code!$J$10:$M$29,MATCH('Exterior Space'!C215,Code!$G$10:$G$29,0),MATCH('Exterior Space'!$C$8,Code!$J$9:$M$9,0)),0)</f>
        <v>0</v>
      </c>
      <c r="O215" s="255">
        <f t="shared" si="26"/>
        <v>0</v>
      </c>
      <c r="P215" s="255">
        <f t="shared" si="27"/>
        <v>0</v>
      </c>
      <c r="Q215" s="255">
        <f t="shared" si="28"/>
        <v>0</v>
      </c>
      <c r="R215" s="644"/>
      <c r="S215" s="645"/>
      <c r="T215" s="646"/>
      <c r="U215" s="25">
        <f t="shared" si="24"/>
        <v>0</v>
      </c>
      <c r="V215" s="493">
        <f t="shared" si="29"/>
        <v>0</v>
      </c>
      <c r="W215" s="494">
        <f>IF('Project Information'!$C$15="Space By Space",O215,0)</f>
        <v>0</v>
      </c>
      <c r="X215" s="329">
        <f t="shared" si="30"/>
        <v>0</v>
      </c>
      <c r="Y215" s="494">
        <f t="shared" si="31"/>
        <v>0</v>
      </c>
    </row>
    <row r="216" spans="1:25" ht="48" customHeight="1" thickBot="1">
      <c r="A216" s="253">
        <v>207</v>
      </c>
      <c r="B216" s="248"/>
      <c r="C216" s="256"/>
      <c r="D216" s="321"/>
      <c r="E216" s="320">
        <f>IFERROR(INDEX(Code!$H$11:$H$29,MATCH('Exterior Space'!C216,Code!$G$11:$G$29,0)),0)</f>
        <v>0</v>
      </c>
      <c r="F216" s="321">
        <f>IFERROR(VLOOKUP(C216,Code!$G$11:$M$29,3,FALSE),0)</f>
        <v>0</v>
      </c>
      <c r="G216" s="322"/>
      <c r="H216" s="254">
        <f>IFERROR(VLOOKUP(G216,'LED Products List'!$B$8:$G$57,2,FALSE),0)</f>
        <v>0</v>
      </c>
      <c r="I216" s="254">
        <f>IFERROR(VLOOKUP(G216,'LED Products List'!$B$8:$G$57,3,FALSE),0)</f>
        <v>0</v>
      </c>
      <c r="J216" s="254">
        <f>IFERROR(VLOOKUP(G216,'LED Products List'!$B$8:$G$57,4,FALSE),0)</f>
        <v>0</v>
      </c>
      <c r="K216" s="248"/>
      <c r="L216" s="323"/>
      <c r="M216" s="322">
        <f t="shared" si="25"/>
        <v>0</v>
      </c>
      <c r="N216" s="324">
        <f t="array" ref="N216">IFERROR(INDEX(Code!$J$10:$M$29,MATCH('Exterior Space'!C216,Code!$G$10:$G$29,0),MATCH('Exterior Space'!$C$8,Code!$J$9:$M$9,0)),0)</f>
        <v>0</v>
      </c>
      <c r="O216" s="255">
        <f t="shared" si="26"/>
        <v>0</v>
      </c>
      <c r="P216" s="255">
        <f t="shared" si="27"/>
        <v>0</v>
      </c>
      <c r="Q216" s="255">
        <f t="shared" si="28"/>
        <v>0</v>
      </c>
      <c r="R216" s="644"/>
      <c r="S216" s="645"/>
      <c r="T216" s="646"/>
      <c r="U216" s="25">
        <f t="shared" si="24"/>
        <v>0</v>
      </c>
      <c r="V216" s="493">
        <f t="shared" si="29"/>
        <v>0</v>
      </c>
      <c r="W216" s="494">
        <f>IF('Project Information'!$C$15="Space By Space",O216,0)</f>
        <v>0</v>
      </c>
      <c r="X216" s="329">
        <f t="shared" si="30"/>
        <v>0</v>
      </c>
      <c r="Y216" s="494">
        <f t="shared" si="31"/>
        <v>0</v>
      </c>
    </row>
    <row r="217" spans="1:25" ht="48" customHeight="1" thickBot="1">
      <c r="A217" s="253">
        <v>208</v>
      </c>
      <c r="B217" s="248"/>
      <c r="C217" s="256"/>
      <c r="D217" s="321"/>
      <c r="E217" s="320">
        <f>IFERROR(INDEX(Code!$H$11:$H$29,MATCH('Exterior Space'!C217,Code!$G$11:$G$29,0)),0)</f>
        <v>0</v>
      </c>
      <c r="F217" s="321">
        <f>IFERROR(VLOOKUP(C217,Code!$G$11:$M$29,3,FALSE),0)</f>
        <v>0</v>
      </c>
      <c r="G217" s="322"/>
      <c r="H217" s="254">
        <f>IFERROR(VLOOKUP(G217,'LED Products List'!$B$8:$G$57,2,FALSE),0)</f>
        <v>0</v>
      </c>
      <c r="I217" s="254">
        <f>IFERROR(VLOOKUP(G217,'LED Products List'!$B$8:$G$57,3,FALSE),0)</f>
        <v>0</v>
      </c>
      <c r="J217" s="254">
        <f>IFERROR(VLOOKUP(G217,'LED Products List'!$B$8:$G$57,4,FALSE),0)</f>
        <v>0</v>
      </c>
      <c r="K217" s="248"/>
      <c r="L217" s="323"/>
      <c r="M217" s="322">
        <f t="shared" si="25"/>
        <v>0</v>
      </c>
      <c r="N217" s="324">
        <f t="array" ref="N217">IFERROR(INDEX(Code!$J$10:$M$29,MATCH('Exterior Space'!C217,Code!$G$10:$G$29,0),MATCH('Exterior Space'!$C$8,Code!$J$9:$M$9,0)),0)</f>
        <v>0</v>
      </c>
      <c r="O217" s="255">
        <f t="shared" si="26"/>
        <v>0</v>
      </c>
      <c r="P217" s="255">
        <f t="shared" si="27"/>
        <v>0</v>
      </c>
      <c r="Q217" s="255">
        <f t="shared" si="28"/>
        <v>0</v>
      </c>
      <c r="R217" s="644"/>
      <c r="S217" s="645"/>
      <c r="T217" s="646"/>
      <c r="U217" s="25">
        <f t="shared" si="24"/>
        <v>0</v>
      </c>
      <c r="V217" s="493">
        <f t="shared" si="29"/>
        <v>0</v>
      </c>
      <c r="W217" s="494">
        <f>IF('Project Information'!$C$15="Space By Space",O217,0)</f>
        <v>0</v>
      </c>
      <c r="X217" s="329">
        <f t="shared" si="30"/>
        <v>0</v>
      </c>
      <c r="Y217" s="494">
        <f t="shared" si="31"/>
        <v>0</v>
      </c>
    </row>
    <row r="218" spans="1:25" ht="48" customHeight="1" thickBot="1">
      <c r="A218" s="253">
        <v>209</v>
      </c>
      <c r="B218" s="248"/>
      <c r="C218" s="256"/>
      <c r="D218" s="321"/>
      <c r="E218" s="320">
        <f>IFERROR(INDEX(Code!$H$11:$H$29,MATCH('Exterior Space'!C218,Code!$G$11:$G$29,0)),0)</f>
        <v>0</v>
      </c>
      <c r="F218" s="321">
        <f>IFERROR(VLOOKUP(C218,Code!$G$11:$M$29,3,FALSE),0)</f>
        <v>0</v>
      </c>
      <c r="G218" s="322"/>
      <c r="H218" s="254">
        <f>IFERROR(VLOOKUP(G218,'LED Products List'!$B$8:$G$57,2,FALSE),0)</f>
        <v>0</v>
      </c>
      <c r="I218" s="254">
        <f>IFERROR(VLOOKUP(G218,'LED Products List'!$B$8:$G$57,3,FALSE),0)</f>
        <v>0</v>
      </c>
      <c r="J218" s="254">
        <f>IFERROR(VLOOKUP(G218,'LED Products List'!$B$8:$G$57,4,FALSE),0)</f>
        <v>0</v>
      </c>
      <c r="K218" s="248"/>
      <c r="L218" s="323"/>
      <c r="M218" s="322">
        <f t="shared" si="25"/>
        <v>0</v>
      </c>
      <c r="N218" s="324">
        <f t="array" ref="N218">IFERROR(INDEX(Code!$J$10:$M$29,MATCH('Exterior Space'!C218,Code!$G$10:$G$29,0),MATCH('Exterior Space'!$C$8,Code!$J$9:$M$9,0)),0)</f>
        <v>0</v>
      </c>
      <c r="O218" s="255">
        <f t="shared" si="26"/>
        <v>0</v>
      </c>
      <c r="P218" s="255">
        <f t="shared" si="27"/>
        <v>0</v>
      </c>
      <c r="Q218" s="255">
        <f t="shared" si="28"/>
        <v>0</v>
      </c>
      <c r="R218" s="644"/>
      <c r="S218" s="645"/>
      <c r="T218" s="646"/>
      <c r="U218" s="25">
        <f t="shared" si="24"/>
        <v>0</v>
      </c>
      <c r="V218" s="493">
        <f t="shared" si="29"/>
        <v>0</v>
      </c>
      <c r="W218" s="494">
        <f>IF('Project Information'!$C$15="Space By Space",O218,0)</f>
        <v>0</v>
      </c>
      <c r="X218" s="329">
        <f t="shared" si="30"/>
        <v>0</v>
      </c>
      <c r="Y218" s="494">
        <f t="shared" si="31"/>
        <v>0</v>
      </c>
    </row>
    <row r="219" spans="1:25" ht="48" customHeight="1" thickBot="1">
      <c r="A219" s="253">
        <v>210</v>
      </c>
      <c r="B219" s="248"/>
      <c r="C219" s="256"/>
      <c r="D219" s="321"/>
      <c r="E219" s="320">
        <f>IFERROR(INDEX(Code!$H$11:$H$29,MATCH('Exterior Space'!C219,Code!$G$11:$G$29,0)),0)</f>
        <v>0</v>
      </c>
      <c r="F219" s="321">
        <f>IFERROR(VLOOKUP(C219,Code!$G$11:$M$29,3,FALSE),0)</f>
        <v>0</v>
      </c>
      <c r="G219" s="322"/>
      <c r="H219" s="254">
        <f>IFERROR(VLOOKUP(G219,'LED Products List'!$B$8:$G$57,2,FALSE),0)</f>
        <v>0</v>
      </c>
      <c r="I219" s="254">
        <f>IFERROR(VLOOKUP(G219,'LED Products List'!$B$8:$G$57,3,FALSE),0)</f>
        <v>0</v>
      </c>
      <c r="J219" s="254">
        <f>IFERROR(VLOOKUP(G219,'LED Products List'!$B$8:$G$57,4,FALSE),0)</f>
        <v>0</v>
      </c>
      <c r="K219" s="248"/>
      <c r="L219" s="323"/>
      <c r="M219" s="322">
        <f t="shared" si="25"/>
        <v>0</v>
      </c>
      <c r="N219" s="324">
        <f t="array" ref="N219">IFERROR(INDEX(Code!$J$10:$M$29,MATCH('Exterior Space'!C219,Code!$G$10:$G$29,0),MATCH('Exterior Space'!$C$8,Code!$J$9:$M$9,0)),0)</f>
        <v>0</v>
      </c>
      <c r="O219" s="255">
        <f t="shared" si="26"/>
        <v>0</v>
      </c>
      <c r="P219" s="255">
        <f t="shared" si="27"/>
        <v>0</v>
      </c>
      <c r="Q219" s="255">
        <f t="shared" si="28"/>
        <v>0</v>
      </c>
      <c r="R219" s="644"/>
      <c r="S219" s="645"/>
      <c r="T219" s="646"/>
      <c r="U219" s="25">
        <f t="shared" si="24"/>
        <v>0</v>
      </c>
      <c r="V219" s="493">
        <f t="shared" si="29"/>
        <v>0</v>
      </c>
      <c r="W219" s="494">
        <f>IF('Project Information'!$C$15="Space By Space",O219,0)</f>
        <v>0</v>
      </c>
      <c r="X219" s="329">
        <f t="shared" si="30"/>
        <v>0</v>
      </c>
      <c r="Y219" s="494">
        <f t="shared" si="31"/>
        <v>0</v>
      </c>
    </row>
    <row r="220" spans="1:25" ht="48" customHeight="1" thickBot="1">
      <c r="A220" s="253">
        <v>211</v>
      </c>
      <c r="B220" s="248"/>
      <c r="C220" s="256"/>
      <c r="D220" s="321"/>
      <c r="E220" s="320">
        <f>IFERROR(INDEX(Code!$H$11:$H$29,MATCH('Exterior Space'!C220,Code!$G$11:$G$29,0)),0)</f>
        <v>0</v>
      </c>
      <c r="F220" s="321">
        <f>IFERROR(VLOOKUP(C220,Code!$G$11:$M$29,3,FALSE),0)</f>
        <v>0</v>
      </c>
      <c r="G220" s="322"/>
      <c r="H220" s="254">
        <f>IFERROR(VLOOKUP(G220,'LED Products List'!$B$8:$G$57,2,FALSE),0)</f>
        <v>0</v>
      </c>
      <c r="I220" s="254">
        <f>IFERROR(VLOOKUP(G220,'LED Products List'!$B$8:$G$57,3,FALSE),0)</f>
        <v>0</v>
      </c>
      <c r="J220" s="254">
        <f>IFERROR(VLOOKUP(G220,'LED Products List'!$B$8:$G$57,4,FALSE),0)</f>
        <v>0</v>
      </c>
      <c r="K220" s="248"/>
      <c r="L220" s="323"/>
      <c r="M220" s="322">
        <f t="shared" si="25"/>
        <v>0</v>
      </c>
      <c r="N220" s="324">
        <f t="array" ref="N220">IFERROR(INDEX(Code!$J$10:$M$29,MATCH('Exterior Space'!C220,Code!$G$10:$G$29,0),MATCH('Exterior Space'!$C$8,Code!$J$9:$M$9,0)),0)</f>
        <v>0</v>
      </c>
      <c r="O220" s="255">
        <f t="shared" si="26"/>
        <v>0</v>
      </c>
      <c r="P220" s="255">
        <f t="shared" si="27"/>
        <v>0</v>
      </c>
      <c r="Q220" s="255">
        <f t="shared" si="28"/>
        <v>0</v>
      </c>
      <c r="R220" s="644"/>
      <c r="S220" s="645"/>
      <c r="T220" s="646"/>
      <c r="U220" s="25">
        <f t="shared" si="24"/>
        <v>0</v>
      </c>
      <c r="V220" s="493">
        <f t="shared" si="29"/>
        <v>0</v>
      </c>
      <c r="W220" s="494">
        <f>IF('Project Information'!$C$15="Space By Space",O220,0)</f>
        <v>0</v>
      </c>
      <c r="X220" s="329">
        <f t="shared" si="30"/>
        <v>0</v>
      </c>
      <c r="Y220" s="494">
        <f t="shared" si="31"/>
        <v>0</v>
      </c>
    </row>
    <row r="221" spans="1:25" ht="48" customHeight="1" thickBot="1">
      <c r="A221" s="253">
        <v>212</v>
      </c>
      <c r="B221" s="248"/>
      <c r="C221" s="256"/>
      <c r="D221" s="321"/>
      <c r="E221" s="320">
        <f>IFERROR(INDEX(Code!$H$11:$H$29,MATCH('Exterior Space'!C221,Code!$G$11:$G$29,0)),0)</f>
        <v>0</v>
      </c>
      <c r="F221" s="321">
        <f>IFERROR(VLOOKUP(C221,Code!$G$11:$M$29,3,FALSE),0)</f>
        <v>0</v>
      </c>
      <c r="G221" s="322"/>
      <c r="H221" s="254">
        <f>IFERROR(VLOOKUP(G221,'LED Products List'!$B$8:$G$57,2,FALSE),0)</f>
        <v>0</v>
      </c>
      <c r="I221" s="254">
        <f>IFERROR(VLOOKUP(G221,'LED Products List'!$B$8:$G$57,3,FALSE),0)</f>
        <v>0</v>
      </c>
      <c r="J221" s="254">
        <f>IFERROR(VLOOKUP(G221,'LED Products List'!$B$8:$G$57,4,FALSE),0)</f>
        <v>0</v>
      </c>
      <c r="K221" s="248"/>
      <c r="L221" s="323"/>
      <c r="M221" s="322">
        <f t="shared" si="25"/>
        <v>0</v>
      </c>
      <c r="N221" s="324">
        <f t="array" ref="N221">IFERROR(INDEX(Code!$J$10:$M$29,MATCH('Exterior Space'!C221,Code!$G$10:$G$29,0),MATCH('Exterior Space'!$C$8,Code!$J$9:$M$9,0)),0)</f>
        <v>0</v>
      </c>
      <c r="O221" s="255">
        <f t="shared" si="26"/>
        <v>0</v>
      </c>
      <c r="P221" s="255">
        <f t="shared" si="27"/>
        <v>0</v>
      </c>
      <c r="Q221" s="255">
        <f t="shared" si="28"/>
        <v>0</v>
      </c>
      <c r="R221" s="644"/>
      <c r="S221" s="645"/>
      <c r="T221" s="646"/>
      <c r="U221" s="25">
        <f t="shared" si="24"/>
        <v>0</v>
      </c>
      <c r="V221" s="493">
        <f t="shared" si="29"/>
        <v>0</v>
      </c>
      <c r="W221" s="494">
        <f>IF('Project Information'!$C$15="Space By Space",O221,0)</f>
        <v>0</v>
      </c>
      <c r="X221" s="329">
        <f t="shared" si="30"/>
        <v>0</v>
      </c>
      <c r="Y221" s="494">
        <f t="shared" si="31"/>
        <v>0</v>
      </c>
    </row>
    <row r="222" spans="1:25" ht="48" customHeight="1" thickBot="1">
      <c r="A222" s="253">
        <v>213</v>
      </c>
      <c r="B222" s="248"/>
      <c r="C222" s="256"/>
      <c r="D222" s="321"/>
      <c r="E222" s="320">
        <f>IFERROR(INDEX(Code!$H$11:$H$29,MATCH('Exterior Space'!C222,Code!$G$11:$G$29,0)),0)</f>
        <v>0</v>
      </c>
      <c r="F222" s="321">
        <f>IFERROR(VLOOKUP(C222,Code!$G$11:$M$29,3,FALSE),0)</f>
        <v>0</v>
      </c>
      <c r="G222" s="322"/>
      <c r="H222" s="254">
        <f>IFERROR(VLOOKUP(G222,'LED Products List'!$B$8:$G$57,2,FALSE),0)</f>
        <v>0</v>
      </c>
      <c r="I222" s="254">
        <f>IFERROR(VLOOKUP(G222,'LED Products List'!$B$8:$G$57,3,FALSE),0)</f>
        <v>0</v>
      </c>
      <c r="J222" s="254">
        <f>IFERROR(VLOOKUP(G222,'LED Products List'!$B$8:$G$57,4,FALSE),0)</f>
        <v>0</v>
      </c>
      <c r="K222" s="248"/>
      <c r="L222" s="323"/>
      <c r="M222" s="322">
        <f t="shared" si="25"/>
        <v>0</v>
      </c>
      <c r="N222" s="324">
        <f t="array" ref="N222">IFERROR(INDEX(Code!$J$10:$M$29,MATCH('Exterior Space'!C222,Code!$G$10:$G$29,0),MATCH('Exterior Space'!$C$8,Code!$J$9:$M$9,0)),0)</f>
        <v>0</v>
      </c>
      <c r="O222" s="255">
        <f t="shared" si="26"/>
        <v>0</v>
      </c>
      <c r="P222" s="255">
        <f t="shared" si="27"/>
        <v>0</v>
      </c>
      <c r="Q222" s="255">
        <f t="shared" si="28"/>
        <v>0</v>
      </c>
      <c r="R222" s="644"/>
      <c r="S222" s="645"/>
      <c r="T222" s="646"/>
      <c r="U222" s="25">
        <f t="shared" si="24"/>
        <v>0</v>
      </c>
      <c r="V222" s="493">
        <f t="shared" si="29"/>
        <v>0</v>
      </c>
      <c r="W222" s="494">
        <f>IF('Project Information'!$C$15="Space By Space",O222,0)</f>
        <v>0</v>
      </c>
      <c r="X222" s="329">
        <f t="shared" si="30"/>
        <v>0</v>
      </c>
      <c r="Y222" s="494">
        <f t="shared" si="31"/>
        <v>0</v>
      </c>
    </row>
    <row r="223" spans="1:25" ht="48" customHeight="1" thickBot="1">
      <c r="A223" s="253">
        <v>214</v>
      </c>
      <c r="B223" s="248"/>
      <c r="C223" s="256"/>
      <c r="D223" s="321"/>
      <c r="E223" s="320">
        <f>IFERROR(INDEX(Code!$H$11:$H$29,MATCH('Exterior Space'!C223,Code!$G$11:$G$29,0)),0)</f>
        <v>0</v>
      </c>
      <c r="F223" s="321">
        <f>IFERROR(VLOOKUP(C223,Code!$G$11:$M$29,3,FALSE),0)</f>
        <v>0</v>
      </c>
      <c r="G223" s="322"/>
      <c r="H223" s="254">
        <f>IFERROR(VLOOKUP(G223,'LED Products List'!$B$8:$G$57,2,FALSE),0)</f>
        <v>0</v>
      </c>
      <c r="I223" s="254">
        <f>IFERROR(VLOOKUP(G223,'LED Products List'!$B$8:$G$57,3,FALSE),0)</f>
        <v>0</v>
      </c>
      <c r="J223" s="254">
        <f>IFERROR(VLOOKUP(G223,'LED Products List'!$B$8:$G$57,4,FALSE),0)</f>
        <v>0</v>
      </c>
      <c r="K223" s="248"/>
      <c r="L223" s="323"/>
      <c r="M223" s="322">
        <f t="shared" si="25"/>
        <v>0</v>
      </c>
      <c r="N223" s="324">
        <f t="array" ref="N223">IFERROR(INDEX(Code!$J$10:$M$29,MATCH('Exterior Space'!C223,Code!$G$10:$G$29,0),MATCH('Exterior Space'!$C$8,Code!$J$9:$M$9,0)),0)</f>
        <v>0</v>
      </c>
      <c r="O223" s="255">
        <f t="shared" si="26"/>
        <v>0</v>
      </c>
      <c r="P223" s="255">
        <f t="shared" si="27"/>
        <v>0</v>
      </c>
      <c r="Q223" s="255">
        <f t="shared" si="28"/>
        <v>0</v>
      </c>
      <c r="R223" s="644"/>
      <c r="S223" s="645"/>
      <c r="T223" s="646"/>
      <c r="U223" s="25">
        <f t="shared" si="24"/>
        <v>0</v>
      </c>
      <c r="V223" s="493">
        <f t="shared" si="29"/>
        <v>0</v>
      </c>
      <c r="W223" s="494">
        <f>IF('Project Information'!$C$15="Space By Space",O223,0)</f>
        <v>0</v>
      </c>
      <c r="X223" s="329">
        <f t="shared" si="30"/>
        <v>0</v>
      </c>
      <c r="Y223" s="494">
        <f t="shared" si="31"/>
        <v>0</v>
      </c>
    </row>
    <row r="224" spans="1:25" ht="48" customHeight="1" thickBot="1">
      <c r="A224" s="253">
        <v>215</v>
      </c>
      <c r="B224" s="248"/>
      <c r="C224" s="256"/>
      <c r="D224" s="321"/>
      <c r="E224" s="320">
        <f>IFERROR(INDEX(Code!$H$11:$H$29,MATCH('Exterior Space'!C224,Code!$G$11:$G$29,0)),0)</f>
        <v>0</v>
      </c>
      <c r="F224" s="321">
        <f>IFERROR(VLOOKUP(C224,Code!$G$11:$M$29,3,FALSE),0)</f>
        <v>0</v>
      </c>
      <c r="G224" s="322"/>
      <c r="H224" s="254">
        <f>IFERROR(VLOOKUP(G224,'LED Products List'!$B$8:$G$57,2,FALSE),0)</f>
        <v>0</v>
      </c>
      <c r="I224" s="254">
        <f>IFERROR(VLOOKUP(G224,'LED Products List'!$B$8:$G$57,3,FALSE),0)</f>
        <v>0</v>
      </c>
      <c r="J224" s="254">
        <f>IFERROR(VLOOKUP(G224,'LED Products List'!$B$8:$G$57,4,FALSE),0)</f>
        <v>0</v>
      </c>
      <c r="K224" s="248"/>
      <c r="L224" s="323"/>
      <c r="M224" s="322">
        <f t="shared" si="25"/>
        <v>0</v>
      </c>
      <c r="N224" s="324">
        <f t="array" ref="N224">IFERROR(INDEX(Code!$J$10:$M$29,MATCH('Exterior Space'!C224,Code!$G$10:$G$29,0),MATCH('Exterior Space'!$C$8,Code!$J$9:$M$9,0)),0)</f>
        <v>0</v>
      </c>
      <c r="O224" s="255">
        <f t="shared" si="26"/>
        <v>0</v>
      </c>
      <c r="P224" s="255">
        <f t="shared" si="27"/>
        <v>0</v>
      </c>
      <c r="Q224" s="255">
        <f t="shared" si="28"/>
        <v>0</v>
      </c>
      <c r="R224" s="644"/>
      <c r="S224" s="645"/>
      <c r="T224" s="646"/>
      <c r="U224" s="25">
        <f t="shared" si="24"/>
        <v>0</v>
      </c>
      <c r="V224" s="493">
        <f t="shared" si="29"/>
        <v>0</v>
      </c>
      <c r="W224" s="494">
        <f>IF('Project Information'!$C$15="Space By Space",O224,0)</f>
        <v>0</v>
      </c>
      <c r="X224" s="329">
        <f t="shared" si="30"/>
        <v>0</v>
      </c>
      <c r="Y224" s="494">
        <f t="shared" si="31"/>
        <v>0</v>
      </c>
    </row>
    <row r="225" spans="1:25" ht="48" customHeight="1" thickBot="1">
      <c r="A225" s="253">
        <v>216</v>
      </c>
      <c r="B225" s="248"/>
      <c r="C225" s="256"/>
      <c r="D225" s="321"/>
      <c r="E225" s="320">
        <f>IFERROR(INDEX(Code!$H$11:$H$29,MATCH('Exterior Space'!C225,Code!$G$11:$G$29,0)),0)</f>
        <v>0</v>
      </c>
      <c r="F225" s="321">
        <f>IFERROR(VLOOKUP(C225,Code!$G$11:$M$29,3,FALSE),0)</f>
        <v>0</v>
      </c>
      <c r="G225" s="322"/>
      <c r="H225" s="254">
        <f>IFERROR(VLOOKUP(G225,'LED Products List'!$B$8:$G$57,2,FALSE),0)</f>
        <v>0</v>
      </c>
      <c r="I225" s="254">
        <f>IFERROR(VLOOKUP(G225,'LED Products List'!$B$8:$G$57,3,FALSE),0)</f>
        <v>0</v>
      </c>
      <c r="J225" s="254">
        <f>IFERROR(VLOOKUP(G225,'LED Products List'!$B$8:$G$57,4,FALSE),0)</f>
        <v>0</v>
      </c>
      <c r="K225" s="248"/>
      <c r="L225" s="323"/>
      <c r="M225" s="322">
        <f t="shared" si="25"/>
        <v>0</v>
      </c>
      <c r="N225" s="324">
        <f t="array" ref="N225">IFERROR(INDEX(Code!$J$10:$M$29,MATCH('Exterior Space'!C225,Code!$G$10:$G$29,0),MATCH('Exterior Space'!$C$8,Code!$J$9:$M$9,0)),0)</f>
        <v>0</v>
      </c>
      <c r="O225" s="255">
        <f t="shared" si="26"/>
        <v>0</v>
      </c>
      <c r="P225" s="255">
        <f t="shared" si="27"/>
        <v>0</v>
      </c>
      <c r="Q225" s="255">
        <f t="shared" si="28"/>
        <v>0</v>
      </c>
      <c r="R225" s="644"/>
      <c r="S225" s="645"/>
      <c r="T225" s="646"/>
      <c r="U225" s="25">
        <f t="shared" si="24"/>
        <v>0</v>
      </c>
      <c r="V225" s="493">
        <f t="shared" si="29"/>
        <v>0</v>
      </c>
      <c r="W225" s="494">
        <f>IF('Project Information'!$C$15="Space By Space",O225,0)</f>
        <v>0</v>
      </c>
      <c r="X225" s="329">
        <f t="shared" si="30"/>
        <v>0</v>
      </c>
      <c r="Y225" s="494">
        <f t="shared" si="31"/>
        <v>0</v>
      </c>
    </row>
    <row r="226" spans="1:25" ht="48" customHeight="1" thickBot="1">
      <c r="A226" s="253">
        <v>217</v>
      </c>
      <c r="B226" s="248"/>
      <c r="C226" s="256"/>
      <c r="D226" s="321"/>
      <c r="E226" s="320">
        <f>IFERROR(INDEX(Code!$H$11:$H$29,MATCH('Exterior Space'!C226,Code!$G$11:$G$29,0)),0)</f>
        <v>0</v>
      </c>
      <c r="F226" s="321">
        <f>IFERROR(VLOOKUP(C226,Code!$G$11:$M$29,3,FALSE),0)</f>
        <v>0</v>
      </c>
      <c r="G226" s="322"/>
      <c r="H226" s="254">
        <f>IFERROR(VLOOKUP(G226,'LED Products List'!$B$8:$G$57,2,FALSE),0)</f>
        <v>0</v>
      </c>
      <c r="I226" s="254">
        <f>IFERROR(VLOOKUP(G226,'LED Products List'!$B$8:$G$57,3,FALSE),0)</f>
        <v>0</v>
      </c>
      <c r="J226" s="254">
        <f>IFERROR(VLOOKUP(G226,'LED Products List'!$B$8:$G$57,4,FALSE),0)</f>
        <v>0</v>
      </c>
      <c r="K226" s="248"/>
      <c r="L226" s="323"/>
      <c r="M226" s="322">
        <f t="shared" si="25"/>
        <v>0</v>
      </c>
      <c r="N226" s="324">
        <f t="array" ref="N226">IFERROR(INDEX(Code!$J$10:$M$29,MATCH('Exterior Space'!C226,Code!$G$10:$G$29,0),MATCH('Exterior Space'!$C$8,Code!$J$9:$M$9,0)),0)</f>
        <v>0</v>
      </c>
      <c r="O226" s="255">
        <f t="shared" si="26"/>
        <v>0</v>
      </c>
      <c r="P226" s="255">
        <f t="shared" si="27"/>
        <v>0</v>
      </c>
      <c r="Q226" s="255">
        <f t="shared" si="28"/>
        <v>0</v>
      </c>
      <c r="R226" s="644"/>
      <c r="S226" s="645"/>
      <c r="T226" s="646"/>
      <c r="U226" s="25">
        <f t="shared" si="24"/>
        <v>0</v>
      </c>
      <c r="V226" s="493">
        <f t="shared" si="29"/>
        <v>0</v>
      </c>
      <c r="W226" s="494">
        <f>IF('Project Information'!$C$15="Space By Space",O226,0)</f>
        <v>0</v>
      </c>
      <c r="X226" s="329">
        <f t="shared" si="30"/>
        <v>0</v>
      </c>
      <c r="Y226" s="494">
        <f t="shared" si="31"/>
        <v>0</v>
      </c>
    </row>
    <row r="227" spans="1:25" ht="48" customHeight="1" thickBot="1">
      <c r="A227" s="253">
        <v>218</v>
      </c>
      <c r="B227" s="248"/>
      <c r="C227" s="256"/>
      <c r="D227" s="321"/>
      <c r="E227" s="320">
        <f>IFERROR(INDEX(Code!$H$11:$H$29,MATCH('Exterior Space'!C227,Code!$G$11:$G$29,0)),0)</f>
        <v>0</v>
      </c>
      <c r="F227" s="321">
        <f>IFERROR(VLOOKUP(C227,Code!$G$11:$M$29,3,FALSE),0)</f>
        <v>0</v>
      </c>
      <c r="G227" s="322"/>
      <c r="H227" s="254">
        <f>IFERROR(VLOOKUP(G227,'LED Products List'!$B$8:$G$57,2,FALSE),0)</f>
        <v>0</v>
      </c>
      <c r="I227" s="254">
        <f>IFERROR(VLOOKUP(G227,'LED Products List'!$B$8:$G$57,3,FALSE),0)</f>
        <v>0</v>
      </c>
      <c r="J227" s="254">
        <f>IFERROR(VLOOKUP(G227,'LED Products List'!$B$8:$G$57,4,FALSE),0)</f>
        <v>0</v>
      </c>
      <c r="K227" s="248"/>
      <c r="L227" s="323"/>
      <c r="M227" s="322">
        <f t="shared" si="25"/>
        <v>0</v>
      </c>
      <c r="N227" s="324">
        <f t="array" ref="N227">IFERROR(INDEX(Code!$J$10:$M$29,MATCH('Exterior Space'!C227,Code!$G$10:$G$29,0),MATCH('Exterior Space'!$C$8,Code!$J$9:$M$9,0)),0)</f>
        <v>0</v>
      </c>
      <c r="O227" s="255">
        <f t="shared" si="26"/>
        <v>0</v>
      </c>
      <c r="P227" s="255">
        <f t="shared" si="27"/>
        <v>0</v>
      </c>
      <c r="Q227" s="255">
        <f t="shared" si="28"/>
        <v>0</v>
      </c>
      <c r="R227" s="644"/>
      <c r="S227" s="645"/>
      <c r="T227" s="646"/>
      <c r="U227" s="25">
        <f t="shared" si="24"/>
        <v>0</v>
      </c>
      <c r="V227" s="493">
        <f t="shared" si="29"/>
        <v>0</v>
      </c>
      <c r="W227" s="494">
        <f>IF('Project Information'!$C$15="Space By Space",O227,0)</f>
        <v>0</v>
      </c>
      <c r="X227" s="329">
        <f t="shared" si="30"/>
        <v>0</v>
      </c>
      <c r="Y227" s="494">
        <f t="shared" si="31"/>
        <v>0</v>
      </c>
    </row>
    <row r="228" spans="1:25" ht="48" customHeight="1" thickBot="1">
      <c r="A228" s="253">
        <v>219</v>
      </c>
      <c r="B228" s="248"/>
      <c r="C228" s="256"/>
      <c r="D228" s="321"/>
      <c r="E228" s="320">
        <f>IFERROR(INDEX(Code!$H$11:$H$29,MATCH('Exterior Space'!C228,Code!$G$11:$G$29,0)),0)</f>
        <v>0</v>
      </c>
      <c r="F228" s="321">
        <f>IFERROR(VLOOKUP(C228,Code!$G$11:$M$29,3,FALSE),0)</f>
        <v>0</v>
      </c>
      <c r="G228" s="322"/>
      <c r="H228" s="254">
        <f>IFERROR(VLOOKUP(G228,'LED Products List'!$B$8:$G$57,2,FALSE),0)</f>
        <v>0</v>
      </c>
      <c r="I228" s="254">
        <f>IFERROR(VLOOKUP(G228,'LED Products List'!$B$8:$G$57,3,FALSE),0)</f>
        <v>0</v>
      </c>
      <c r="J228" s="254">
        <f>IFERROR(VLOOKUP(G228,'LED Products List'!$B$8:$G$57,4,FALSE),0)</f>
        <v>0</v>
      </c>
      <c r="K228" s="248"/>
      <c r="L228" s="323"/>
      <c r="M228" s="322">
        <f t="shared" si="25"/>
        <v>0</v>
      </c>
      <c r="N228" s="324">
        <f t="array" ref="N228">IFERROR(INDEX(Code!$J$10:$M$29,MATCH('Exterior Space'!C228,Code!$G$10:$G$29,0),MATCH('Exterior Space'!$C$8,Code!$J$9:$M$9,0)),0)</f>
        <v>0</v>
      </c>
      <c r="O228" s="255">
        <f t="shared" si="26"/>
        <v>0</v>
      </c>
      <c r="P228" s="255">
        <f t="shared" si="27"/>
        <v>0</v>
      </c>
      <c r="Q228" s="255">
        <f t="shared" si="28"/>
        <v>0</v>
      </c>
      <c r="R228" s="644"/>
      <c r="S228" s="645"/>
      <c r="T228" s="646"/>
      <c r="U228" s="25">
        <f t="shared" si="24"/>
        <v>0</v>
      </c>
      <c r="V228" s="493">
        <f t="shared" si="29"/>
        <v>0</v>
      </c>
      <c r="W228" s="494">
        <f>IF('Project Information'!$C$15="Space By Space",O228,0)</f>
        <v>0</v>
      </c>
      <c r="X228" s="329">
        <f t="shared" si="30"/>
        <v>0</v>
      </c>
      <c r="Y228" s="494">
        <f t="shared" si="31"/>
        <v>0</v>
      </c>
    </row>
    <row r="229" spans="1:25" ht="48" customHeight="1" thickBot="1">
      <c r="A229" s="253">
        <v>220</v>
      </c>
      <c r="B229" s="248"/>
      <c r="C229" s="256"/>
      <c r="D229" s="321"/>
      <c r="E229" s="320">
        <f>IFERROR(INDEX(Code!$H$11:$H$29,MATCH('Exterior Space'!C229,Code!$G$11:$G$29,0)),0)</f>
        <v>0</v>
      </c>
      <c r="F229" s="321">
        <f>IFERROR(VLOOKUP(C229,Code!$G$11:$M$29,3,FALSE),0)</f>
        <v>0</v>
      </c>
      <c r="G229" s="322"/>
      <c r="H229" s="254">
        <f>IFERROR(VLOOKUP(G229,'LED Products List'!$B$8:$G$57,2,FALSE),0)</f>
        <v>0</v>
      </c>
      <c r="I229" s="254">
        <f>IFERROR(VLOOKUP(G229,'LED Products List'!$B$8:$G$57,3,FALSE),0)</f>
        <v>0</v>
      </c>
      <c r="J229" s="254">
        <f>IFERROR(VLOOKUP(G229,'LED Products List'!$B$8:$G$57,4,FALSE),0)</f>
        <v>0</v>
      </c>
      <c r="K229" s="248"/>
      <c r="L229" s="323"/>
      <c r="M229" s="322">
        <f t="shared" si="25"/>
        <v>0</v>
      </c>
      <c r="N229" s="324">
        <f t="array" ref="N229">IFERROR(INDEX(Code!$J$10:$M$29,MATCH('Exterior Space'!C229,Code!$G$10:$G$29,0),MATCH('Exterior Space'!$C$8,Code!$J$9:$M$9,0)),0)</f>
        <v>0</v>
      </c>
      <c r="O229" s="255">
        <f t="shared" si="26"/>
        <v>0</v>
      </c>
      <c r="P229" s="255">
        <f t="shared" si="27"/>
        <v>0</v>
      </c>
      <c r="Q229" s="255">
        <f t="shared" si="28"/>
        <v>0</v>
      </c>
      <c r="R229" s="644"/>
      <c r="S229" s="645"/>
      <c r="T229" s="646"/>
      <c r="U229" s="25">
        <f t="shared" si="24"/>
        <v>0</v>
      </c>
      <c r="V229" s="493">
        <f t="shared" si="29"/>
        <v>0</v>
      </c>
      <c r="W229" s="494">
        <f>IF('Project Information'!$C$15="Space By Space",O229,0)</f>
        <v>0</v>
      </c>
      <c r="X229" s="329">
        <f t="shared" si="30"/>
        <v>0</v>
      </c>
      <c r="Y229" s="494">
        <f t="shared" si="31"/>
        <v>0</v>
      </c>
    </row>
    <row r="230" spans="1:25" ht="48" customHeight="1" thickBot="1">
      <c r="A230" s="253">
        <v>221</v>
      </c>
      <c r="B230" s="248"/>
      <c r="C230" s="256"/>
      <c r="D230" s="321"/>
      <c r="E230" s="320">
        <f>IFERROR(INDEX(Code!$H$11:$H$29,MATCH('Exterior Space'!C230,Code!$G$11:$G$29,0)),0)</f>
        <v>0</v>
      </c>
      <c r="F230" s="321">
        <f>IFERROR(VLOOKUP(C230,Code!$G$11:$M$29,3,FALSE),0)</f>
        <v>0</v>
      </c>
      <c r="G230" s="322"/>
      <c r="H230" s="254">
        <f>IFERROR(VLOOKUP(G230,'LED Products List'!$B$8:$G$57,2,FALSE),0)</f>
        <v>0</v>
      </c>
      <c r="I230" s="254">
        <f>IFERROR(VLOOKUP(G230,'LED Products List'!$B$8:$G$57,3,FALSE),0)</f>
        <v>0</v>
      </c>
      <c r="J230" s="254">
        <f>IFERROR(VLOOKUP(G230,'LED Products List'!$B$8:$G$57,4,FALSE),0)</f>
        <v>0</v>
      </c>
      <c r="K230" s="248"/>
      <c r="L230" s="323"/>
      <c r="M230" s="322">
        <f t="shared" si="25"/>
        <v>0</v>
      </c>
      <c r="N230" s="324">
        <f t="array" ref="N230">IFERROR(INDEX(Code!$J$10:$M$29,MATCH('Exterior Space'!C230,Code!$G$10:$G$29,0),MATCH('Exterior Space'!$C$8,Code!$J$9:$M$9,0)),0)</f>
        <v>0</v>
      </c>
      <c r="O230" s="255">
        <f t="shared" si="26"/>
        <v>0</v>
      </c>
      <c r="P230" s="255">
        <f t="shared" si="27"/>
        <v>0</v>
      </c>
      <c r="Q230" s="255">
        <f t="shared" si="28"/>
        <v>0</v>
      </c>
      <c r="R230" s="644"/>
      <c r="S230" s="645"/>
      <c r="T230" s="646"/>
      <c r="U230" s="25">
        <f t="shared" si="24"/>
        <v>0</v>
      </c>
      <c r="V230" s="493">
        <f t="shared" si="29"/>
        <v>0</v>
      </c>
      <c r="W230" s="494">
        <f>IF('Project Information'!$C$15="Space By Space",O230,0)</f>
        <v>0</v>
      </c>
      <c r="X230" s="329">
        <f t="shared" si="30"/>
        <v>0</v>
      </c>
      <c r="Y230" s="494">
        <f t="shared" si="31"/>
        <v>0</v>
      </c>
    </row>
    <row r="231" spans="1:25" ht="48" customHeight="1" thickBot="1">
      <c r="A231" s="253">
        <v>222</v>
      </c>
      <c r="B231" s="248"/>
      <c r="C231" s="256"/>
      <c r="D231" s="321"/>
      <c r="E231" s="320">
        <f>IFERROR(INDEX(Code!$H$11:$H$29,MATCH('Exterior Space'!C231,Code!$G$11:$G$29,0)),0)</f>
        <v>0</v>
      </c>
      <c r="F231" s="321">
        <f>IFERROR(VLOOKUP(C231,Code!$G$11:$M$29,3,FALSE),0)</f>
        <v>0</v>
      </c>
      <c r="G231" s="322"/>
      <c r="H231" s="254">
        <f>IFERROR(VLOOKUP(G231,'LED Products List'!$B$8:$G$57,2,FALSE),0)</f>
        <v>0</v>
      </c>
      <c r="I231" s="254">
        <f>IFERROR(VLOOKUP(G231,'LED Products List'!$B$8:$G$57,3,FALSE),0)</f>
        <v>0</v>
      </c>
      <c r="J231" s="254">
        <f>IFERROR(VLOOKUP(G231,'LED Products List'!$B$8:$G$57,4,FALSE),0)</f>
        <v>0</v>
      </c>
      <c r="K231" s="248"/>
      <c r="L231" s="323"/>
      <c r="M231" s="322">
        <f t="shared" si="25"/>
        <v>0</v>
      </c>
      <c r="N231" s="324">
        <f t="array" ref="N231">IFERROR(INDEX(Code!$J$10:$M$29,MATCH('Exterior Space'!C231,Code!$G$10:$G$29,0),MATCH('Exterior Space'!$C$8,Code!$J$9:$M$9,0)),0)</f>
        <v>0</v>
      </c>
      <c r="O231" s="255">
        <f t="shared" si="26"/>
        <v>0</v>
      </c>
      <c r="P231" s="255">
        <f t="shared" si="27"/>
        <v>0</v>
      </c>
      <c r="Q231" s="255">
        <f t="shared" si="28"/>
        <v>0</v>
      </c>
      <c r="R231" s="644"/>
      <c r="S231" s="645"/>
      <c r="T231" s="646"/>
      <c r="U231" s="25">
        <f t="shared" si="24"/>
        <v>0</v>
      </c>
      <c r="V231" s="493">
        <f t="shared" si="29"/>
        <v>0</v>
      </c>
      <c r="W231" s="494">
        <f>IF('Project Information'!$C$15="Space By Space",O231,0)</f>
        <v>0</v>
      </c>
      <c r="X231" s="329">
        <f t="shared" si="30"/>
        <v>0</v>
      </c>
      <c r="Y231" s="494">
        <f t="shared" si="31"/>
        <v>0</v>
      </c>
    </row>
    <row r="232" spans="1:25" ht="48" customHeight="1" thickBot="1">
      <c r="A232" s="253">
        <v>223</v>
      </c>
      <c r="B232" s="248"/>
      <c r="C232" s="256"/>
      <c r="D232" s="321"/>
      <c r="E232" s="320">
        <f>IFERROR(INDEX(Code!$H$11:$H$29,MATCH('Exterior Space'!C232,Code!$G$11:$G$29,0)),0)</f>
        <v>0</v>
      </c>
      <c r="F232" s="321">
        <f>IFERROR(VLOOKUP(C232,Code!$G$11:$M$29,3,FALSE),0)</f>
        <v>0</v>
      </c>
      <c r="G232" s="322"/>
      <c r="H232" s="254">
        <f>IFERROR(VLOOKUP(G232,'LED Products List'!$B$8:$G$57,2,FALSE),0)</f>
        <v>0</v>
      </c>
      <c r="I232" s="254">
        <f>IFERROR(VLOOKUP(G232,'LED Products List'!$B$8:$G$57,3,FALSE),0)</f>
        <v>0</v>
      </c>
      <c r="J232" s="254">
        <f>IFERROR(VLOOKUP(G232,'LED Products List'!$B$8:$G$57,4,FALSE),0)</f>
        <v>0</v>
      </c>
      <c r="K232" s="248"/>
      <c r="L232" s="323"/>
      <c r="M232" s="322">
        <f t="shared" si="25"/>
        <v>0</v>
      </c>
      <c r="N232" s="324">
        <f t="array" ref="N232">IFERROR(INDEX(Code!$J$10:$M$29,MATCH('Exterior Space'!C232,Code!$G$10:$G$29,0),MATCH('Exterior Space'!$C$8,Code!$J$9:$M$9,0)),0)</f>
        <v>0</v>
      </c>
      <c r="O232" s="255">
        <f t="shared" si="26"/>
        <v>0</v>
      </c>
      <c r="P232" s="255">
        <f t="shared" si="27"/>
        <v>0</v>
      </c>
      <c r="Q232" s="255">
        <f t="shared" si="28"/>
        <v>0</v>
      </c>
      <c r="R232" s="644"/>
      <c r="S232" s="645"/>
      <c r="T232" s="646"/>
      <c r="U232" s="25">
        <f t="shared" si="24"/>
        <v>0</v>
      </c>
      <c r="V232" s="493">
        <f t="shared" si="29"/>
        <v>0</v>
      </c>
      <c r="W232" s="494">
        <f>IF('Project Information'!$C$15="Space By Space",O232,0)</f>
        <v>0</v>
      </c>
      <c r="X232" s="329">
        <f t="shared" si="30"/>
        <v>0</v>
      </c>
      <c r="Y232" s="494">
        <f t="shared" si="31"/>
        <v>0</v>
      </c>
    </row>
    <row r="233" spans="1:25" ht="48" customHeight="1" thickBot="1">
      <c r="A233" s="253">
        <v>224</v>
      </c>
      <c r="B233" s="248"/>
      <c r="C233" s="256"/>
      <c r="D233" s="321"/>
      <c r="E233" s="320">
        <f>IFERROR(INDEX(Code!$H$11:$H$29,MATCH('Exterior Space'!C233,Code!$G$11:$G$29,0)),0)</f>
        <v>0</v>
      </c>
      <c r="F233" s="321">
        <f>IFERROR(VLOOKUP(C233,Code!$G$11:$M$29,3,FALSE),0)</f>
        <v>0</v>
      </c>
      <c r="G233" s="322"/>
      <c r="H233" s="254">
        <f>IFERROR(VLOOKUP(G233,'LED Products List'!$B$8:$G$57,2,FALSE),0)</f>
        <v>0</v>
      </c>
      <c r="I233" s="254">
        <f>IFERROR(VLOOKUP(G233,'LED Products List'!$B$8:$G$57,3,FALSE),0)</f>
        <v>0</v>
      </c>
      <c r="J233" s="254">
        <f>IFERROR(VLOOKUP(G233,'LED Products List'!$B$8:$G$57,4,FALSE),0)</f>
        <v>0</v>
      </c>
      <c r="K233" s="248"/>
      <c r="L233" s="323"/>
      <c r="M233" s="322">
        <f t="shared" si="25"/>
        <v>0</v>
      </c>
      <c r="N233" s="324">
        <f t="array" ref="N233">IFERROR(INDEX(Code!$J$10:$M$29,MATCH('Exterior Space'!C233,Code!$G$10:$G$29,0),MATCH('Exterior Space'!$C$8,Code!$J$9:$M$9,0)),0)</f>
        <v>0</v>
      </c>
      <c r="O233" s="255">
        <f t="shared" si="26"/>
        <v>0</v>
      </c>
      <c r="P233" s="255">
        <f t="shared" si="27"/>
        <v>0</v>
      </c>
      <c r="Q233" s="255">
        <f t="shared" si="28"/>
        <v>0</v>
      </c>
      <c r="R233" s="644"/>
      <c r="S233" s="645"/>
      <c r="T233" s="646"/>
      <c r="U233" s="25">
        <f t="shared" si="24"/>
        <v>0</v>
      </c>
      <c r="V233" s="493">
        <f t="shared" si="29"/>
        <v>0</v>
      </c>
      <c r="W233" s="494">
        <f>IF('Project Information'!$C$15="Space By Space",O233,0)</f>
        <v>0</v>
      </c>
      <c r="X233" s="329">
        <f t="shared" si="30"/>
        <v>0</v>
      </c>
      <c r="Y233" s="494">
        <f t="shared" si="31"/>
        <v>0</v>
      </c>
    </row>
    <row r="234" spans="1:25" ht="48" customHeight="1" thickBot="1">
      <c r="A234" s="253">
        <v>225</v>
      </c>
      <c r="B234" s="248"/>
      <c r="C234" s="256"/>
      <c r="D234" s="321"/>
      <c r="E234" s="320">
        <f>IFERROR(INDEX(Code!$H$11:$H$29,MATCH('Exterior Space'!C234,Code!$G$11:$G$29,0)),0)</f>
        <v>0</v>
      </c>
      <c r="F234" s="321">
        <f>IFERROR(VLOOKUP(C234,Code!$G$11:$M$29,3,FALSE),0)</f>
        <v>0</v>
      </c>
      <c r="G234" s="322"/>
      <c r="H234" s="254">
        <f>IFERROR(VLOOKUP(G234,'LED Products List'!$B$8:$G$57,2,FALSE),0)</f>
        <v>0</v>
      </c>
      <c r="I234" s="254">
        <f>IFERROR(VLOOKUP(G234,'LED Products List'!$B$8:$G$57,3,FALSE),0)</f>
        <v>0</v>
      </c>
      <c r="J234" s="254">
        <f>IFERROR(VLOOKUP(G234,'LED Products List'!$B$8:$G$57,4,FALSE),0)</f>
        <v>0</v>
      </c>
      <c r="K234" s="248"/>
      <c r="L234" s="323"/>
      <c r="M234" s="322">
        <f t="shared" si="25"/>
        <v>0</v>
      </c>
      <c r="N234" s="324">
        <f t="array" ref="N234">IFERROR(INDEX(Code!$J$10:$M$29,MATCH('Exterior Space'!C234,Code!$G$10:$G$29,0),MATCH('Exterior Space'!$C$8,Code!$J$9:$M$9,0)),0)</f>
        <v>0</v>
      </c>
      <c r="O234" s="255">
        <f t="shared" si="26"/>
        <v>0</v>
      </c>
      <c r="P234" s="255">
        <f t="shared" si="27"/>
        <v>0</v>
      </c>
      <c r="Q234" s="255">
        <f t="shared" si="28"/>
        <v>0</v>
      </c>
      <c r="R234" s="644"/>
      <c r="S234" s="645"/>
      <c r="T234" s="646"/>
      <c r="U234" s="25">
        <f t="shared" si="24"/>
        <v>0</v>
      </c>
      <c r="V234" s="493">
        <f t="shared" si="29"/>
        <v>0</v>
      </c>
      <c r="W234" s="494">
        <f>IF('Project Information'!$C$15="Space By Space",O234,0)</f>
        <v>0</v>
      </c>
      <c r="X234" s="329">
        <f t="shared" si="30"/>
        <v>0</v>
      </c>
      <c r="Y234" s="494">
        <f t="shared" si="31"/>
        <v>0</v>
      </c>
    </row>
    <row r="235" spans="1:25" ht="48" customHeight="1" thickBot="1">
      <c r="A235" s="253">
        <v>226</v>
      </c>
      <c r="B235" s="248"/>
      <c r="C235" s="256"/>
      <c r="D235" s="321"/>
      <c r="E235" s="320">
        <f>IFERROR(INDEX(Code!$H$11:$H$29,MATCH('Exterior Space'!C235,Code!$G$11:$G$29,0)),0)</f>
        <v>0</v>
      </c>
      <c r="F235" s="321">
        <f>IFERROR(VLOOKUP(C235,Code!$G$11:$M$29,3,FALSE),0)</f>
        <v>0</v>
      </c>
      <c r="G235" s="322"/>
      <c r="H235" s="254">
        <f>IFERROR(VLOOKUP(G235,'LED Products List'!$B$8:$G$57,2,FALSE),0)</f>
        <v>0</v>
      </c>
      <c r="I235" s="254">
        <f>IFERROR(VLOOKUP(G235,'LED Products List'!$B$8:$G$57,3,FALSE),0)</f>
        <v>0</v>
      </c>
      <c r="J235" s="254">
        <f>IFERROR(VLOOKUP(G235,'LED Products List'!$B$8:$G$57,4,FALSE),0)</f>
        <v>0</v>
      </c>
      <c r="K235" s="248"/>
      <c r="L235" s="323"/>
      <c r="M235" s="322">
        <f t="shared" si="25"/>
        <v>0</v>
      </c>
      <c r="N235" s="324">
        <f t="array" ref="N235">IFERROR(INDEX(Code!$J$10:$M$29,MATCH('Exterior Space'!C235,Code!$G$10:$G$29,0),MATCH('Exterior Space'!$C$8,Code!$J$9:$M$9,0)),0)</f>
        <v>0</v>
      </c>
      <c r="O235" s="255">
        <f t="shared" si="26"/>
        <v>0</v>
      </c>
      <c r="P235" s="255">
        <f t="shared" si="27"/>
        <v>0</v>
      </c>
      <c r="Q235" s="255">
        <f t="shared" si="28"/>
        <v>0</v>
      </c>
      <c r="R235" s="644"/>
      <c r="S235" s="645"/>
      <c r="T235" s="646"/>
      <c r="U235" s="25">
        <f t="shared" si="24"/>
        <v>0</v>
      </c>
      <c r="V235" s="493">
        <f t="shared" si="29"/>
        <v>0</v>
      </c>
      <c r="W235" s="494">
        <f>IF('Project Information'!$C$15="Space By Space",O235,0)</f>
        <v>0</v>
      </c>
      <c r="X235" s="329">
        <f t="shared" si="30"/>
        <v>0</v>
      </c>
      <c r="Y235" s="494">
        <f t="shared" si="31"/>
        <v>0</v>
      </c>
    </row>
    <row r="236" spans="1:25" ht="48" customHeight="1" thickBot="1">
      <c r="A236" s="253">
        <v>227</v>
      </c>
      <c r="B236" s="248"/>
      <c r="C236" s="256"/>
      <c r="D236" s="321"/>
      <c r="E236" s="320">
        <f>IFERROR(INDEX(Code!$H$11:$H$29,MATCH('Exterior Space'!C236,Code!$G$11:$G$29,0)),0)</f>
        <v>0</v>
      </c>
      <c r="F236" s="321">
        <f>IFERROR(VLOOKUP(C236,Code!$G$11:$M$29,3,FALSE),0)</f>
        <v>0</v>
      </c>
      <c r="G236" s="322"/>
      <c r="H236" s="254">
        <f>IFERROR(VLOOKUP(G236,'LED Products List'!$B$8:$G$57,2,FALSE),0)</f>
        <v>0</v>
      </c>
      <c r="I236" s="254">
        <f>IFERROR(VLOOKUP(G236,'LED Products List'!$B$8:$G$57,3,FALSE),0)</f>
        <v>0</v>
      </c>
      <c r="J236" s="254">
        <f>IFERROR(VLOOKUP(G236,'LED Products List'!$B$8:$G$57,4,FALSE),0)</f>
        <v>0</v>
      </c>
      <c r="K236" s="248"/>
      <c r="L236" s="323"/>
      <c r="M236" s="322">
        <f t="shared" si="25"/>
        <v>0</v>
      </c>
      <c r="N236" s="324">
        <f t="array" ref="N236">IFERROR(INDEX(Code!$J$10:$M$29,MATCH('Exterior Space'!C236,Code!$G$10:$G$29,0),MATCH('Exterior Space'!$C$8,Code!$J$9:$M$9,0)),0)</f>
        <v>0</v>
      </c>
      <c r="O236" s="255">
        <f t="shared" si="26"/>
        <v>0</v>
      </c>
      <c r="P236" s="255">
        <f t="shared" si="27"/>
        <v>0</v>
      </c>
      <c r="Q236" s="255">
        <f t="shared" si="28"/>
        <v>0</v>
      </c>
      <c r="R236" s="644"/>
      <c r="S236" s="645"/>
      <c r="T236" s="646"/>
      <c r="U236" s="25">
        <f t="shared" si="24"/>
        <v>0</v>
      </c>
      <c r="V236" s="493">
        <f t="shared" si="29"/>
        <v>0</v>
      </c>
      <c r="W236" s="494">
        <f>IF('Project Information'!$C$15="Space By Space",O236,0)</f>
        <v>0</v>
      </c>
      <c r="X236" s="329">
        <f t="shared" si="30"/>
        <v>0</v>
      </c>
      <c r="Y236" s="494">
        <f t="shared" si="31"/>
        <v>0</v>
      </c>
    </row>
    <row r="237" spans="1:25" ht="48" customHeight="1" thickBot="1">
      <c r="A237" s="253">
        <v>228</v>
      </c>
      <c r="B237" s="248"/>
      <c r="C237" s="256"/>
      <c r="D237" s="321"/>
      <c r="E237" s="320">
        <f>IFERROR(INDEX(Code!$H$11:$H$29,MATCH('Exterior Space'!C237,Code!$G$11:$G$29,0)),0)</f>
        <v>0</v>
      </c>
      <c r="F237" s="321">
        <f>IFERROR(VLOOKUP(C237,Code!$G$11:$M$29,3,FALSE),0)</f>
        <v>0</v>
      </c>
      <c r="G237" s="322"/>
      <c r="H237" s="254">
        <f>IFERROR(VLOOKUP(G237,'LED Products List'!$B$8:$G$57,2,FALSE),0)</f>
        <v>0</v>
      </c>
      <c r="I237" s="254">
        <f>IFERROR(VLOOKUP(G237,'LED Products List'!$B$8:$G$57,3,FALSE),0)</f>
        <v>0</v>
      </c>
      <c r="J237" s="254">
        <f>IFERROR(VLOOKUP(G237,'LED Products List'!$B$8:$G$57,4,FALSE),0)</f>
        <v>0</v>
      </c>
      <c r="K237" s="248"/>
      <c r="L237" s="323"/>
      <c r="M237" s="322">
        <f t="shared" si="25"/>
        <v>0</v>
      </c>
      <c r="N237" s="324">
        <f t="array" ref="N237">IFERROR(INDEX(Code!$J$10:$M$29,MATCH('Exterior Space'!C237,Code!$G$10:$G$29,0),MATCH('Exterior Space'!$C$8,Code!$J$9:$M$9,0)),0)</f>
        <v>0</v>
      </c>
      <c r="O237" s="255">
        <f t="shared" si="26"/>
        <v>0</v>
      </c>
      <c r="P237" s="255">
        <f t="shared" si="27"/>
        <v>0</v>
      </c>
      <c r="Q237" s="255">
        <f t="shared" si="28"/>
        <v>0</v>
      </c>
      <c r="R237" s="644"/>
      <c r="S237" s="645"/>
      <c r="T237" s="646"/>
      <c r="U237" s="25">
        <f t="shared" si="24"/>
        <v>0</v>
      </c>
      <c r="V237" s="493">
        <f t="shared" si="29"/>
        <v>0</v>
      </c>
      <c r="W237" s="494">
        <f>IF('Project Information'!$C$15="Space By Space",O237,0)</f>
        <v>0</v>
      </c>
      <c r="X237" s="329">
        <f t="shared" si="30"/>
        <v>0</v>
      </c>
      <c r="Y237" s="494">
        <f t="shared" si="31"/>
        <v>0</v>
      </c>
    </row>
    <row r="238" spans="1:25" ht="48" customHeight="1" thickBot="1">
      <c r="A238" s="253">
        <v>229</v>
      </c>
      <c r="B238" s="248"/>
      <c r="C238" s="256"/>
      <c r="D238" s="321"/>
      <c r="E238" s="320">
        <f>IFERROR(INDEX(Code!$H$11:$H$29,MATCH('Exterior Space'!C238,Code!$G$11:$G$29,0)),0)</f>
        <v>0</v>
      </c>
      <c r="F238" s="321">
        <f>IFERROR(VLOOKUP(C238,Code!$G$11:$M$29,3,FALSE),0)</f>
        <v>0</v>
      </c>
      <c r="G238" s="322"/>
      <c r="H238" s="254">
        <f>IFERROR(VLOOKUP(G238,'LED Products List'!$B$8:$G$57,2,FALSE),0)</f>
        <v>0</v>
      </c>
      <c r="I238" s="254">
        <f>IFERROR(VLOOKUP(G238,'LED Products List'!$B$8:$G$57,3,FALSE),0)</f>
        <v>0</v>
      </c>
      <c r="J238" s="254">
        <f>IFERROR(VLOOKUP(G238,'LED Products List'!$B$8:$G$57,4,FALSE),0)</f>
        <v>0</v>
      </c>
      <c r="K238" s="248"/>
      <c r="L238" s="323"/>
      <c r="M238" s="322">
        <f t="shared" si="25"/>
        <v>0</v>
      </c>
      <c r="N238" s="324">
        <f t="array" ref="N238">IFERROR(INDEX(Code!$J$10:$M$29,MATCH('Exterior Space'!C238,Code!$G$10:$G$29,0),MATCH('Exterior Space'!$C$8,Code!$J$9:$M$9,0)),0)</f>
        <v>0</v>
      </c>
      <c r="O238" s="255">
        <f t="shared" si="26"/>
        <v>0</v>
      </c>
      <c r="P238" s="255">
        <f t="shared" si="27"/>
        <v>0</v>
      </c>
      <c r="Q238" s="255">
        <f t="shared" si="28"/>
        <v>0</v>
      </c>
      <c r="R238" s="644"/>
      <c r="S238" s="645"/>
      <c r="T238" s="646"/>
      <c r="U238" s="25">
        <f t="shared" si="24"/>
        <v>0</v>
      </c>
      <c r="V238" s="493">
        <f t="shared" si="29"/>
        <v>0</v>
      </c>
      <c r="W238" s="494">
        <f>IF('Project Information'!$C$15="Space By Space",O238,0)</f>
        <v>0</v>
      </c>
      <c r="X238" s="329">
        <f t="shared" si="30"/>
        <v>0</v>
      </c>
      <c r="Y238" s="494">
        <f t="shared" si="31"/>
        <v>0</v>
      </c>
    </row>
    <row r="239" spans="1:25" ht="48" customHeight="1" thickBot="1">
      <c r="A239" s="253">
        <v>230</v>
      </c>
      <c r="B239" s="248"/>
      <c r="C239" s="256"/>
      <c r="D239" s="321"/>
      <c r="E239" s="320">
        <f>IFERROR(INDEX(Code!$H$11:$H$29,MATCH('Exterior Space'!C239,Code!$G$11:$G$29,0)),0)</f>
        <v>0</v>
      </c>
      <c r="F239" s="321">
        <f>IFERROR(VLOOKUP(C239,Code!$G$11:$M$29,3,FALSE),0)</f>
        <v>0</v>
      </c>
      <c r="G239" s="322"/>
      <c r="H239" s="254">
        <f>IFERROR(VLOOKUP(G239,'LED Products List'!$B$8:$G$57,2,FALSE),0)</f>
        <v>0</v>
      </c>
      <c r="I239" s="254">
        <f>IFERROR(VLOOKUP(G239,'LED Products List'!$B$8:$G$57,3,FALSE),0)</f>
        <v>0</v>
      </c>
      <c r="J239" s="254">
        <f>IFERROR(VLOOKUP(G239,'LED Products List'!$B$8:$G$57,4,FALSE),0)</f>
        <v>0</v>
      </c>
      <c r="K239" s="248"/>
      <c r="L239" s="323"/>
      <c r="M239" s="322">
        <f t="shared" si="25"/>
        <v>0</v>
      </c>
      <c r="N239" s="324">
        <f t="array" ref="N239">IFERROR(INDEX(Code!$J$10:$M$29,MATCH('Exterior Space'!C239,Code!$G$10:$G$29,0),MATCH('Exterior Space'!$C$8,Code!$J$9:$M$9,0)),0)</f>
        <v>0</v>
      </c>
      <c r="O239" s="255">
        <f t="shared" si="26"/>
        <v>0</v>
      </c>
      <c r="P239" s="255">
        <f t="shared" si="27"/>
        <v>0</v>
      </c>
      <c r="Q239" s="255">
        <f t="shared" si="28"/>
        <v>0</v>
      </c>
      <c r="R239" s="644"/>
      <c r="S239" s="645"/>
      <c r="T239" s="646"/>
      <c r="U239" s="25">
        <f t="shared" si="24"/>
        <v>0</v>
      </c>
      <c r="V239" s="493">
        <f t="shared" si="29"/>
        <v>0</v>
      </c>
      <c r="W239" s="494">
        <f>IF('Project Information'!$C$15="Space By Space",O239,0)</f>
        <v>0</v>
      </c>
      <c r="X239" s="329">
        <f t="shared" si="30"/>
        <v>0</v>
      </c>
      <c r="Y239" s="494">
        <f t="shared" si="31"/>
        <v>0</v>
      </c>
    </row>
    <row r="240" spans="1:25" ht="48" customHeight="1" thickBot="1">
      <c r="A240" s="253">
        <v>231</v>
      </c>
      <c r="B240" s="248"/>
      <c r="C240" s="256"/>
      <c r="D240" s="321"/>
      <c r="E240" s="320">
        <f>IFERROR(INDEX(Code!$H$11:$H$29,MATCH('Exterior Space'!C240,Code!$G$11:$G$29,0)),0)</f>
        <v>0</v>
      </c>
      <c r="F240" s="321">
        <f>IFERROR(VLOOKUP(C240,Code!$G$11:$M$29,3,FALSE),0)</f>
        <v>0</v>
      </c>
      <c r="G240" s="322"/>
      <c r="H240" s="254">
        <f>IFERROR(VLOOKUP(G240,'LED Products List'!$B$8:$G$57,2,FALSE),0)</f>
        <v>0</v>
      </c>
      <c r="I240" s="254">
        <f>IFERROR(VLOOKUP(G240,'LED Products List'!$B$8:$G$57,3,FALSE),0)</f>
        <v>0</v>
      </c>
      <c r="J240" s="254">
        <f>IFERROR(VLOOKUP(G240,'LED Products List'!$B$8:$G$57,4,FALSE),0)</f>
        <v>0</v>
      </c>
      <c r="K240" s="248"/>
      <c r="L240" s="323"/>
      <c r="M240" s="322">
        <f t="shared" si="25"/>
        <v>0</v>
      </c>
      <c r="N240" s="324">
        <f t="array" ref="N240">IFERROR(INDEX(Code!$J$10:$M$29,MATCH('Exterior Space'!C240,Code!$G$10:$G$29,0),MATCH('Exterior Space'!$C$8,Code!$J$9:$M$9,0)),0)</f>
        <v>0</v>
      </c>
      <c r="O240" s="255">
        <f t="shared" si="26"/>
        <v>0</v>
      </c>
      <c r="P240" s="255">
        <f t="shared" si="27"/>
        <v>0</v>
      </c>
      <c r="Q240" s="255">
        <f t="shared" si="28"/>
        <v>0</v>
      </c>
      <c r="R240" s="644"/>
      <c r="S240" s="645"/>
      <c r="T240" s="646"/>
      <c r="U240" s="25">
        <f t="shared" si="24"/>
        <v>0</v>
      </c>
      <c r="V240" s="493">
        <f t="shared" si="29"/>
        <v>0</v>
      </c>
      <c r="W240" s="494">
        <f>IF('Project Information'!$C$15="Space By Space",O240,0)</f>
        <v>0</v>
      </c>
      <c r="X240" s="329">
        <f t="shared" si="30"/>
        <v>0</v>
      </c>
      <c r="Y240" s="494">
        <f t="shared" si="31"/>
        <v>0</v>
      </c>
    </row>
    <row r="241" spans="1:25" ht="48" customHeight="1" thickBot="1">
      <c r="A241" s="253">
        <v>232</v>
      </c>
      <c r="B241" s="248"/>
      <c r="C241" s="256"/>
      <c r="D241" s="321"/>
      <c r="E241" s="320">
        <f>IFERROR(INDEX(Code!$H$11:$H$29,MATCH('Exterior Space'!C241,Code!$G$11:$G$29,0)),0)</f>
        <v>0</v>
      </c>
      <c r="F241" s="321">
        <f>IFERROR(VLOOKUP(C241,Code!$G$11:$M$29,3,FALSE),0)</f>
        <v>0</v>
      </c>
      <c r="G241" s="322"/>
      <c r="H241" s="254">
        <f>IFERROR(VLOOKUP(G241,'LED Products List'!$B$8:$G$57,2,FALSE),0)</f>
        <v>0</v>
      </c>
      <c r="I241" s="254">
        <f>IFERROR(VLOOKUP(G241,'LED Products List'!$B$8:$G$57,3,FALSE),0)</f>
        <v>0</v>
      </c>
      <c r="J241" s="254">
        <f>IFERROR(VLOOKUP(G241,'LED Products List'!$B$8:$G$57,4,FALSE),0)</f>
        <v>0</v>
      </c>
      <c r="K241" s="248"/>
      <c r="L241" s="323"/>
      <c r="M241" s="322">
        <f t="shared" si="25"/>
        <v>0</v>
      </c>
      <c r="N241" s="324">
        <f t="array" ref="N241">IFERROR(INDEX(Code!$J$10:$M$29,MATCH('Exterior Space'!C241,Code!$G$10:$G$29,0),MATCH('Exterior Space'!$C$8,Code!$J$9:$M$9,0)),0)</f>
        <v>0</v>
      </c>
      <c r="O241" s="255">
        <f t="shared" si="26"/>
        <v>0</v>
      </c>
      <c r="P241" s="255">
        <f t="shared" si="27"/>
        <v>0</v>
      </c>
      <c r="Q241" s="255">
        <f t="shared" si="28"/>
        <v>0</v>
      </c>
      <c r="R241" s="644"/>
      <c r="S241" s="645"/>
      <c r="T241" s="646"/>
      <c r="U241" s="25">
        <f t="shared" si="24"/>
        <v>0</v>
      </c>
      <c r="V241" s="493">
        <f t="shared" si="29"/>
        <v>0</v>
      </c>
      <c r="W241" s="494">
        <f>IF('Project Information'!$C$15="Space By Space",O241,0)</f>
        <v>0</v>
      </c>
      <c r="X241" s="329">
        <f t="shared" si="30"/>
        <v>0</v>
      </c>
      <c r="Y241" s="494">
        <f t="shared" si="31"/>
        <v>0</v>
      </c>
    </row>
    <row r="242" spans="1:25" ht="48" customHeight="1" thickBot="1">
      <c r="A242" s="253">
        <v>233</v>
      </c>
      <c r="B242" s="248"/>
      <c r="C242" s="256"/>
      <c r="D242" s="321"/>
      <c r="E242" s="320">
        <f>IFERROR(INDEX(Code!$H$11:$H$29,MATCH('Exterior Space'!C242,Code!$G$11:$G$29,0)),0)</f>
        <v>0</v>
      </c>
      <c r="F242" s="321">
        <f>IFERROR(VLOOKUP(C242,Code!$G$11:$M$29,3,FALSE),0)</f>
        <v>0</v>
      </c>
      <c r="G242" s="322"/>
      <c r="H242" s="254">
        <f>IFERROR(VLOOKUP(G242,'LED Products List'!$B$8:$G$57,2,FALSE),0)</f>
        <v>0</v>
      </c>
      <c r="I242" s="254">
        <f>IFERROR(VLOOKUP(G242,'LED Products List'!$B$8:$G$57,3,FALSE),0)</f>
        <v>0</v>
      </c>
      <c r="J242" s="254">
        <f>IFERROR(VLOOKUP(G242,'LED Products List'!$B$8:$G$57,4,FALSE),0)</f>
        <v>0</v>
      </c>
      <c r="K242" s="248"/>
      <c r="L242" s="323"/>
      <c r="M242" s="322">
        <f t="shared" si="25"/>
        <v>0</v>
      </c>
      <c r="N242" s="324">
        <f t="array" ref="N242">IFERROR(INDEX(Code!$J$10:$M$29,MATCH('Exterior Space'!C242,Code!$G$10:$G$29,0),MATCH('Exterior Space'!$C$8,Code!$J$9:$M$9,0)),0)</f>
        <v>0</v>
      </c>
      <c r="O242" s="255">
        <f t="shared" si="26"/>
        <v>0</v>
      </c>
      <c r="P242" s="255">
        <f t="shared" si="27"/>
        <v>0</v>
      </c>
      <c r="Q242" s="255">
        <f t="shared" si="28"/>
        <v>0</v>
      </c>
      <c r="R242" s="644"/>
      <c r="S242" s="645"/>
      <c r="T242" s="646"/>
      <c r="U242" s="25">
        <f t="shared" si="24"/>
        <v>0</v>
      </c>
      <c r="V242" s="493">
        <f t="shared" si="29"/>
        <v>0</v>
      </c>
      <c r="W242" s="494">
        <f>IF('Project Information'!$C$15="Space By Space",O242,0)</f>
        <v>0</v>
      </c>
      <c r="X242" s="329">
        <f t="shared" si="30"/>
        <v>0</v>
      </c>
      <c r="Y242" s="494">
        <f t="shared" si="31"/>
        <v>0</v>
      </c>
    </row>
    <row r="243" spans="1:25" ht="48" customHeight="1" thickBot="1">
      <c r="A243" s="253">
        <v>234</v>
      </c>
      <c r="B243" s="248"/>
      <c r="C243" s="256"/>
      <c r="D243" s="321"/>
      <c r="E243" s="320">
        <f>IFERROR(INDEX(Code!$H$11:$H$29,MATCH('Exterior Space'!C243,Code!$G$11:$G$29,0)),0)</f>
        <v>0</v>
      </c>
      <c r="F243" s="321">
        <f>IFERROR(VLOOKUP(C243,Code!$G$11:$M$29,3,FALSE),0)</f>
        <v>0</v>
      </c>
      <c r="G243" s="322"/>
      <c r="H243" s="254">
        <f>IFERROR(VLOOKUP(G243,'LED Products List'!$B$8:$G$57,2,FALSE),0)</f>
        <v>0</v>
      </c>
      <c r="I243" s="254">
        <f>IFERROR(VLOOKUP(G243,'LED Products List'!$B$8:$G$57,3,FALSE),0)</f>
        <v>0</v>
      </c>
      <c r="J243" s="254">
        <f>IFERROR(VLOOKUP(G243,'LED Products List'!$B$8:$G$57,4,FALSE),0)</f>
        <v>0</v>
      </c>
      <c r="K243" s="248"/>
      <c r="L243" s="323"/>
      <c r="M243" s="322">
        <f t="shared" si="25"/>
        <v>0</v>
      </c>
      <c r="N243" s="324">
        <f t="array" ref="N243">IFERROR(INDEX(Code!$J$10:$M$29,MATCH('Exterior Space'!C243,Code!$G$10:$G$29,0),MATCH('Exterior Space'!$C$8,Code!$J$9:$M$9,0)),0)</f>
        <v>0</v>
      </c>
      <c r="O243" s="255">
        <f t="shared" si="26"/>
        <v>0</v>
      </c>
      <c r="P243" s="255">
        <f t="shared" si="27"/>
        <v>0</v>
      </c>
      <c r="Q243" s="255">
        <f t="shared" si="28"/>
        <v>0</v>
      </c>
      <c r="R243" s="644"/>
      <c r="S243" s="645"/>
      <c r="T243" s="646"/>
      <c r="U243" s="25">
        <f t="shared" si="24"/>
        <v>0</v>
      </c>
      <c r="V243" s="493">
        <f t="shared" si="29"/>
        <v>0</v>
      </c>
      <c r="W243" s="494">
        <f>IF('Project Information'!$C$15="Space By Space",O243,0)</f>
        <v>0</v>
      </c>
      <c r="X243" s="329">
        <f t="shared" si="30"/>
        <v>0</v>
      </c>
      <c r="Y243" s="494">
        <f t="shared" si="31"/>
        <v>0</v>
      </c>
    </row>
    <row r="244" spans="1:25" ht="48" customHeight="1" thickBot="1">
      <c r="A244" s="253">
        <v>235</v>
      </c>
      <c r="B244" s="248"/>
      <c r="C244" s="256"/>
      <c r="D244" s="321"/>
      <c r="E244" s="320">
        <f>IFERROR(INDEX(Code!$H$11:$H$29,MATCH('Exterior Space'!C244,Code!$G$11:$G$29,0)),0)</f>
        <v>0</v>
      </c>
      <c r="F244" s="321">
        <f>IFERROR(VLOOKUP(C244,Code!$G$11:$M$29,3,FALSE),0)</f>
        <v>0</v>
      </c>
      <c r="G244" s="322"/>
      <c r="H244" s="254">
        <f>IFERROR(VLOOKUP(G244,'LED Products List'!$B$8:$G$57,2,FALSE),0)</f>
        <v>0</v>
      </c>
      <c r="I244" s="254">
        <f>IFERROR(VLOOKUP(G244,'LED Products List'!$B$8:$G$57,3,FALSE),0)</f>
        <v>0</v>
      </c>
      <c r="J244" s="254">
        <f>IFERROR(VLOOKUP(G244,'LED Products List'!$B$8:$G$57,4,FALSE),0)</f>
        <v>0</v>
      </c>
      <c r="K244" s="248"/>
      <c r="L244" s="323"/>
      <c r="M244" s="322">
        <f t="shared" si="25"/>
        <v>0</v>
      </c>
      <c r="N244" s="324">
        <f t="array" ref="N244">IFERROR(INDEX(Code!$J$10:$M$29,MATCH('Exterior Space'!C244,Code!$G$10:$G$29,0),MATCH('Exterior Space'!$C$8,Code!$J$9:$M$9,0)),0)</f>
        <v>0</v>
      </c>
      <c r="O244" s="255">
        <f t="shared" si="26"/>
        <v>0</v>
      </c>
      <c r="P244" s="255">
        <f t="shared" si="27"/>
        <v>0</v>
      </c>
      <c r="Q244" s="255">
        <f t="shared" si="28"/>
        <v>0</v>
      </c>
      <c r="R244" s="644"/>
      <c r="S244" s="645"/>
      <c r="T244" s="646"/>
      <c r="U244" s="25">
        <f t="shared" si="24"/>
        <v>0</v>
      </c>
      <c r="V244" s="493">
        <f t="shared" si="29"/>
        <v>0</v>
      </c>
      <c r="W244" s="494">
        <f>IF('Project Information'!$C$15="Space By Space",O244,0)</f>
        <v>0</v>
      </c>
      <c r="X244" s="329">
        <f t="shared" si="30"/>
        <v>0</v>
      </c>
      <c r="Y244" s="494">
        <f t="shared" si="31"/>
        <v>0</v>
      </c>
    </row>
    <row r="245" spans="1:25" ht="48" customHeight="1" thickBot="1">
      <c r="A245" s="253">
        <v>236</v>
      </c>
      <c r="B245" s="248"/>
      <c r="C245" s="256"/>
      <c r="D245" s="321"/>
      <c r="E245" s="320">
        <f>IFERROR(INDEX(Code!$H$11:$H$29,MATCH('Exterior Space'!C245,Code!$G$11:$G$29,0)),0)</f>
        <v>0</v>
      </c>
      <c r="F245" s="321">
        <f>IFERROR(VLOOKUP(C245,Code!$G$11:$M$29,3,FALSE),0)</f>
        <v>0</v>
      </c>
      <c r="G245" s="322"/>
      <c r="H245" s="254">
        <f>IFERROR(VLOOKUP(G245,'LED Products List'!$B$8:$G$57,2,FALSE),0)</f>
        <v>0</v>
      </c>
      <c r="I245" s="254">
        <f>IFERROR(VLOOKUP(G245,'LED Products List'!$B$8:$G$57,3,FALSE),0)</f>
        <v>0</v>
      </c>
      <c r="J245" s="254">
        <f>IFERROR(VLOOKUP(G245,'LED Products List'!$B$8:$G$57,4,FALSE),0)</f>
        <v>0</v>
      </c>
      <c r="K245" s="248"/>
      <c r="L245" s="323"/>
      <c r="M245" s="322">
        <f t="shared" si="25"/>
        <v>0</v>
      </c>
      <c r="N245" s="324">
        <f t="array" ref="N245">IFERROR(INDEX(Code!$J$10:$M$29,MATCH('Exterior Space'!C245,Code!$G$10:$G$29,0),MATCH('Exterior Space'!$C$8,Code!$J$9:$M$9,0)),0)</f>
        <v>0</v>
      </c>
      <c r="O245" s="255">
        <f t="shared" si="26"/>
        <v>0</v>
      </c>
      <c r="P245" s="255">
        <f t="shared" si="27"/>
        <v>0</v>
      </c>
      <c r="Q245" s="255">
        <f t="shared" si="28"/>
        <v>0</v>
      </c>
      <c r="R245" s="644"/>
      <c r="S245" s="645"/>
      <c r="T245" s="646"/>
      <c r="U245" s="25">
        <f t="shared" si="24"/>
        <v>0</v>
      </c>
      <c r="V245" s="493">
        <f t="shared" si="29"/>
        <v>0</v>
      </c>
      <c r="W245" s="494">
        <f>IF('Project Information'!$C$15="Space By Space",O245,0)</f>
        <v>0</v>
      </c>
      <c r="X245" s="329">
        <f t="shared" si="30"/>
        <v>0</v>
      </c>
      <c r="Y245" s="494">
        <f t="shared" si="31"/>
        <v>0</v>
      </c>
    </row>
    <row r="246" spans="1:25" ht="48" customHeight="1" thickBot="1">
      <c r="A246" s="253">
        <v>237</v>
      </c>
      <c r="B246" s="248"/>
      <c r="C246" s="256"/>
      <c r="D246" s="321"/>
      <c r="E246" s="320">
        <f>IFERROR(INDEX(Code!$H$11:$H$29,MATCH('Exterior Space'!C246,Code!$G$11:$G$29,0)),0)</f>
        <v>0</v>
      </c>
      <c r="F246" s="321">
        <f>IFERROR(VLOOKUP(C246,Code!$G$11:$M$29,3,FALSE),0)</f>
        <v>0</v>
      </c>
      <c r="G246" s="322"/>
      <c r="H246" s="254">
        <f>IFERROR(VLOOKUP(G246,'LED Products List'!$B$8:$G$57,2,FALSE),0)</f>
        <v>0</v>
      </c>
      <c r="I246" s="254">
        <f>IFERROR(VLOOKUP(G246,'LED Products List'!$B$8:$G$57,3,FALSE),0)</f>
        <v>0</v>
      </c>
      <c r="J246" s="254">
        <f>IFERROR(VLOOKUP(G246,'LED Products List'!$B$8:$G$57,4,FALSE),0)</f>
        <v>0</v>
      </c>
      <c r="K246" s="248"/>
      <c r="L246" s="323"/>
      <c r="M246" s="322">
        <f t="shared" si="25"/>
        <v>0</v>
      </c>
      <c r="N246" s="324">
        <f t="array" ref="N246">IFERROR(INDEX(Code!$J$10:$M$29,MATCH('Exterior Space'!C246,Code!$G$10:$G$29,0),MATCH('Exterior Space'!$C$8,Code!$J$9:$M$9,0)),0)</f>
        <v>0</v>
      </c>
      <c r="O246" s="255">
        <f t="shared" si="26"/>
        <v>0</v>
      </c>
      <c r="P246" s="255">
        <f t="shared" si="27"/>
        <v>0</v>
      </c>
      <c r="Q246" s="255">
        <f t="shared" si="28"/>
        <v>0</v>
      </c>
      <c r="R246" s="644"/>
      <c r="S246" s="645"/>
      <c r="T246" s="646"/>
      <c r="U246" s="25">
        <f t="shared" si="24"/>
        <v>0</v>
      </c>
      <c r="V246" s="493">
        <f t="shared" si="29"/>
        <v>0</v>
      </c>
      <c r="W246" s="494">
        <f>IF('Project Information'!$C$15="Space By Space",O246,0)</f>
        <v>0</v>
      </c>
      <c r="X246" s="329">
        <f t="shared" si="30"/>
        <v>0</v>
      </c>
      <c r="Y246" s="494">
        <f t="shared" si="31"/>
        <v>0</v>
      </c>
    </row>
    <row r="247" spans="1:25" ht="48" customHeight="1" thickBot="1">
      <c r="A247" s="253">
        <v>238</v>
      </c>
      <c r="B247" s="248"/>
      <c r="C247" s="256"/>
      <c r="D247" s="321"/>
      <c r="E247" s="320">
        <f>IFERROR(INDEX(Code!$H$11:$H$29,MATCH('Exterior Space'!C247,Code!$G$11:$G$29,0)),0)</f>
        <v>0</v>
      </c>
      <c r="F247" s="321">
        <f>IFERROR(VLOOKUP(C247,Code!$G$11:$M$29,3,FALSE),0)</f>
        <v>0</v>
      </c>
      <c r="G247" s="322"/>
      <c r="H247" s="254">
        <f>IFERROR(VLOOKUP(G247,'LED Products List'!$B$8:$G$57,2,FALSE),0)</f>
        <v>0</v>
      </c>
      <c r="I247" s="254">
        <f>IFERROR(VLOOKUP(G247,'LED Products List'!$B$8:$G$57,3,FALSE),0)</f>
        <v>0</v>
      </c>
      <c r="J247" s="254">
        <f>IFERROR(VLOOKUP(G247,'LED Products List'!$B$8:$G$57,4,FALSE),0)</f>
        <v>0</v>
      </c>
      <c r="K247" s="248"/>
      <c r="L247" s="323"/>
      <c r="M247" s="322">
        <f t="shared" si="25"/>
        <v>0</v>
      </c>
      <c r="N247" s="324">
        <f t="array" ref="N247">IFERROR(INDEX(Code!$J$10:$M$29,MATCH('Exterior Space'!C247,Code!$G$10:$G$29,0),MATCH('Exterior Space'!$C$8,Code!$J$9:$M$9,0)),0)</f>
        <v>0</v>
      </c>
      <c r="O247" s="255">
        <f t="shared" si="26"/>
        <v>0</v>
      </c>
      <c r="P247" s="255">
        <f t="shared" si="27"/>
        <v>0</v>
      </c>
      <c r="Q247" s="255">
        <f t="shared" si="28"/>
        <v>0</v>
      </c>
      <c r="R247" s="644"/>
      <c r="S247" s="645"/>
      <c r="T247" s="646"/>
      <c r="U247" s="25">
        <f t="shared" si="24"/>
        <v>0</v>
      </c>
      <c r="V247" s="493">
        <f t="shared" si="29"/>
        <v>0</v>
      </c>
      <c r="W247" s="494">
        <f>IF('Project Information'!$C$15="Space By Space",O247,0)</f>
        <v>0</v>
      </c>
      <c r="X247" s="329">
        <f t="shared" si="30"/>
        <v>0</v>
      </c>
      <c r="Y247" s="494">
        <f t="shared" si="31"/>
        <v>0</v>
      </c>
    </row>
    <row r="248" spans="1:25" ht="48" customHeight="1" thickBot="1">
      <c r="A248" s="253">
        <v>239</v>
      </c>
      <c r="B248" s="248"/>
      <c r="C248" s="256"/>
      <c r="D248" s="321"/>
      <c r="E248" s="320">
        <f>IFERROR(INDEX(Code!$H$11:$H$29,MATCH('Exterior Space'!C248,Code!$G$11:$G$29,0)),0)</f>
        <v>0</v>
      </c>
      <c r="F248" s="321">
        <f>IFERROR(VLOOKUP(C248,Code!$G$11:$M$29,3,FALSE),0)</f>
        <v>0</v>
      </c>
      <c r="G248" s="322"/>
      <c r="H248" s="254">
        <f>IFERROR(VLOOKUP(G248,'LED Products List'!$B$8:$G$57,2,FALSE),0)</f>
        <v>0</v>
      </c>
      <c r="I248" s="254">
        <f>IFERROR(VLOOKUP(G248,'LED Products List'!$B$8:$G$57,3,FALSE),0)</f>
        <v>0</v>
      </c>
      <c r="J248" s="254">
        <f>IFERROR(VLOOKUP(G248,'LED Products List'!$B$8:$G$57,4,FALSE),0)</f>
        <v>0</v>
      </c>
      <c r="K248" s="248"/>
      <c r="L248" s="323"/>
      <c r="M248" s="322">
        <f t="shared" si="25"/>
        <v>0</v>
      </c>
      <c r="N248" s="324">
        <f t="array" ref="N248">IFERROR(INDEX(Code!$J$10:$M$29,MATCH('Exterior Space'!C248,Code!$G$10:$G$29,0),MATCH('Exterior Space'!$C$8,Code!$J$9:$M$9,0)),0)</f>
        <v>0</v>
      </c>
      <c r="O248" s="255">
        <f t="shared" si="26"/>
        <v>0</v>
      </c>
      <c r="P248" s="255">
        <f t="shared" si="27"/>
        <v>0</v>
      </c>
      <c r="Q248" s="255">
        <f t="shared" si="28"/>
        <v>0</v>
      </c>
      <c r="R248" s="644"/>
      <c r="S248" s="645"/>
      <c r="T248" s="646"/>
      <c r="U248" s="25">
        <f t="shared" si="24"/>
        <v>0</v>
      </c>
      <c r="V248" s="493">
        <f t="shared" si="29"/>
        <v>0</v>
      </c>
      <c r="W248" s="494">
        <f>IF('Project Information'!$C$15="Space By Space",O248,0)</f>
        <v>0</v>
      </c>
      <c r="X248" s="329">
        <f t="shared" si="30"/>
        <v>0</v>
      </c>
      <c r="Y248" s="494">
        <f t="shared" si="31"/>
        <v>0</v>
      </c>
    </row>
    <row r="249" spans="1:25" ht="48" customHeight="1" thickBot="1">
      <c r="A249" s="253">
        <v>240</v>
      </c>
      <c r="B249" s="248"/>
      <c r="C249" s="256"/>
      <c r="D249" s="321"/>
      <c r="E249" s="320">
        <f>IFERROR(INDEX(Code!$H$11:$H$29,MATCH('Exterior Space'!C249,Code!$G$11:$G$29,0)),0)</f>
        <v>0</v>
      </c>
      <c r="F249" s="321">
        <f>IFERROR(VLOOKUP(C249,Code!$G$11:$M$29,3,FALSE),0)</f>
        <v>0</v>
      </c>
      <c r="G249" s="322"/>
      <c r="H249" s="254">
        <f>IFERROR(VLOOKUP(G249,'LED Products List'!$B$8:$G$57,2,FALSE),0)</f>
        <v>0</v>
      </c>
      <c r="I249" s="254">
        <f>IFERROR(VLOOKUP(G249,'LED Products List'!$B$8:$G$57,3,FALSE),0)</f>
        <v>0</v>
      </c>
      <c r="J249" s="254">
        <f>IFERROR(VLOOKUP(G249,'LED Products List'!$B$8:$G$57,4,FALSE),0)</f>
        <v>0</v>
      </c>
      <c r="K249" s="248"/>
      <c r="L249" s="323"/>
      <c r="M249" s="322">
        <f t="shared" si="25"/>
        <v>0</v>
      </c>
      <c r="N249" s="324">
        <f t="array" ref="N249">IFERROR(INDEX(Code!$J$10:$M$29,MATCH('Exterior Space'!C249,Code!$G$10:$G$29,0),MATCH('Exterior Space'!$C$8,Code!$J$9:$M$9,0)),0)</f>
        <v>0</v>
      </c>
      <c r="O249" s="255">
        <f t="shared" si="26"/>
        <v>0</v>
      </c>
      <c r="P249" s="255">
        <f t="shared" si="27"/>
        <v>0</v>
      </c>
      <c r="Q249" s="255">
        <f t="shared" si="28"/>
        <v>0</v>
      </c>
      <c r="R249" s="644"/>
      <c r="S249" s="645"/>
      <c r="T249" s="646"/>
      <c r="U249" s="25">
        <f t="shared" si="24"/>
        <v>0</v>
      </c>
      <c r="V249" s="493">
        <f t="shared" si="29"/>
        <v>0</v>
      </c>
      <c r="W249" s="494">
        <f>IF('Project Information'!$C$15="Space By Space",O249,0)</f>
        <v>0</v>
      </c>
      <c r="X249" s="329">
        <f t="shared" si="30"/>
        <v>0</v>
      </c>
      <c r="Y249" s="494">
        <f t="shared" si="31"/>
        <v>0</v>
      </c>
    </row>
    <row r="250" spans="1:25" ht="48" customHeight="1" thickBot="1">
      <c r="A250" s="253">
        <v>241</v>
      </c>
      <c r="B250" s="248"/>
      <c r="C250" s="256"/>
      <c r="D250" s="321"/>
      <c r="E250" s="320">
        <f>IFERROR(INDEX(Code!$H$11:$H$29,MATCH('Exterior Space'!C250,Code!$G$11:$G$29,0)),0)</f>
        <v>0</v>
      </c>
      <c r="F250" s="321">
        <f>IFERROR(VLOOKUP(C250,Code!$G$11:$M$29,3,FALSE),0)</f>
        <v>0</v>
      </c>
      <c r="G250" s="322"/>
      <c r="H250" s="254">
        <f>IFERROR(VLOOKUP(G250,'LED Products List'!$B$8:$G$57,2,FALSE),0)</f>
        <v>0</v>
      </c>
      <c r="I250" s="254">
        <f>IFERROR(VLOOKUP(G250,'LED Products List'!$B$8:$G$57,3,FALSE),0)</f>
        <v>0</v>
      </c>
      <c r="J250" s="254">
        <f>IFERROR(VLOOKUP(G250,'LED Products List'!$B$8:$G$57,4,FALSE),0)</f>
        <v>0</v>
      </c>
      <c r="K250" s="248"/>
      <c r="L250" s="323"/>
      <c r="M250" s="322">
        <f t="shared" si="25"/>
        <v>0</v>
      </c>
      <c r="N250" s="324">
        <f t="array" ref="N250">IFERROR(INDEX(Code!$J$10:$M$29,MATCH('Exterior Space'!C250,Code!$G$10:$G$29,0),MATCH('Exterior Space'!$C$8,Code!$J$9:$M$9,0)),0)</f>
        <v>0</v>
      </c>
      <c r="O250" s="255">
        <f t="shared" si="26"/>
        <v>0</v>
      </c>
      <c r="P250" s="255">
        <f t="shared" si="27"/>
        <v>0</v>
      </c>
      <c r="Q250" s="255">
        <f t="shared" si="28"/>
        <v>0</v>
      </c>
      <c r="R250" s="644"/>
      <c r="S250" s="645"/>
      <c r="T250" s="646"/>
      <c r="U250" s="25">
        <f t="shared" si="24"/>
        <v>0</v>
      </c>
      <c r="V250" s="493">
        <f t="shared" si="29"/>
        <v>0</v>
      </c>
      <c r="W250" s="494">
        <f>IF('Project Information'!$C$15="Space By Space",O250,0)</f>
        <v>0</v>
      </c>
      <c r="X250" s="329">
        <f t="shared" si="30"/>
        <v>0</v>
      </c>
      <c r="Y250" s="494">
        <f t="shared" si="31"/>
        <v>0</v>
      </c>
    </row>
    <row r="251" spans="1:25" ht="48" customHeight="1" thickBot="1">
      <c r="A251" s="253">
        <v>242</v>
      </c>
      <c r="B251" s="248"/>
      <c r="C251" s="256"/>
      <c r="D251" s="321"/>
      <c r="E251" s="320">
        <f>IFERROR(INDEX(Code!$H$11:$H$29,MATCH('Exterior Space'!C251,Code!$G$11:$G$29,0)),0)</f>
        <v>0</v>
      </c>
      <c r="F251" s="321">
        <f>IFERROR(VLOOKUP(C251,Code!$G$11:$M$29,3,FALSE),0)</f>
        <v>0</v>
      </c>
      <c r="G251" s="322"/>
      <c r="H251" s="254">
        <f>IFERROR(VLOOKUP(G251,'LED Products List'!$B$8:$G$57,2,FALSE),0)</f>
        <v>0</v>
      </c>
      <c r="I251" s="254">
        <f>IFERROR(VLOOKUP(G251,'LED Products List'!$B$8:$G$57,3,FALSE),0)</f>
        <v>0</v>
      </c>
      <c r="J251" s="254">
        <f>IFERROR(VLOOKUP(G251,'LED Products List'!$B$8:$G$57,4,FALSE),0)</f>
        <v>0</v>
      </c>
      <c r="K251" s="248"/>
      <c r="L251" s="323"/>
      <c r="M251" s="322">
        <f t="shared" si="25"/>
        <v>0</v>
      </c>
      <c r="N251" s="324">
        <f t="array" ref="N251">IFERROR(INDEX(Code!$J$10:$M$29,MATCH('Exterior Space'!C251,Code!$G$10:$G$29,0),MATCH('Exterior Space'!$C$8,Code!$J$9:$M$9,0)),0)</f>
        <v>0</v>
      </c>
      <c r="O251" s="255">
        <f t="shared" si="26"/>
        <v>0</v>
      </c>
      <c r="P251" s="255">
        <f t="shared" si="27"/>
        <v>0</v>
      </c>
      <c r="Q251" s="255">
        <f t="shared" si="28"/>
        <v>0</v>
      </c>
      <c r="R251" s="644"/>
      <c r="S251" s="645"/>
      <c r="T251" s="646"/>
      <c r="U251" s="25">
        <f t="shared" si="24"/>
        <v>0</v>
      </c>
      <c r="V251" s="493">
        <f t="shared" si="29"/>
        <v>0</v>
      </c>
      <c r="W251" s="494">
        <f>IF('Project Information'!$C$15="Space By Space",O251,0)</f>
        <v>0</v>
      </c>
      <c r="X251" s="329">
        <f t="shared" si="30"/>
        <v>0</v>
      </c>
      <c r="Y251" s="494">
        <f t="shared" si="31"/>
        <v>0</v>
      </c>
    </row>
    <row r="252" spans="1:25" ht="48" customHeight="1" thickBot="1">
      <c r="A252" s="253">
        <v>243</v>
      </c>
      <c r="B252" s="248"/>
      <c r="C252" s="256"/>
      <c r="D252" s="321"/>
      <c r="E252" s="320">
        <f>IFERROR(INDEX(Code!$H$11:$H$29,MATCH('Exterior Space'!C252,Code!$G$11:$G$29,0)),0)</f>
        <v>0</v>
      </c>
      <c r="F252" s="321">
        <f>IFERROR(VLOOKUP(C252,Code!$G$11:$M$29,3,FALSE),0)</f>
        <v>0</v>
      </c>
      <c r="G252" s="322"/>
      <c r="H252" s="254">
        <f>IFERROR(VLOOKUP(G252,'LED Products List'!$B$8:$G$57,2,FALSE),0)</f>
        <v>0</v>
      </c>
      <c r="I252" s="254">
        <f>IFERROR(VLOOKUP(G252,'LED Products List'!$B$8:$G$57,3,FALSE),0)</f>
        <v>0</v>
      </c>
      <c r="J252" s="254">
        <f>IFERROR(VLOOKUP(G252,'LED Products List'!$B$8:$G$57,4,FALSE),0)</f>
        <v>0</v>
      </c>
      <c r="K252" s="248"/>
      <c r="L252" s="323"/>
      <c r="M252" s="322">
        <f t="shared" si="25"/>
        <v>0</v>
      </c>
      <c r="N252" s="324">
        <f t="array" ref="N252">IFERROR(INDEX(Code!$J$10:$M$29,MATCH('Exterior Space'!C252,Code!$G$10:$G$29,0),MATCH('Exterior Space'!$C$8,Code!$J$9:$M$9,0)),0)</f>
        <v>0</v>
      </c>
      <c r="O252" s="255">
        <f t="shared" si="26"/>
        <v>0</v>
      </c>
      <c r="P252" s="255">
        <f t="shared" si="27"/>
        <v>0</v>
      </c>
      <c r="Q252" s="255">
        <f t="shared" si="28"/>
        <v>0</v>
      </c>
      <c r="R252" s="644"/>
      <c r="S252" s="645"/>
      <c r="T252" s="646"/>
      <c r="U252" s="25">
        <f t="shared" si="24"/>
        <v>0</v>
      </c>
      <c r="V252" s="493">
        <f t="shared" si="29"/>
        <v>0</v>
      </c>
      <c r="W252" s="494">
        <f>IF('Project Information'!$C$15="Space By Space",O252,0)</f>
        <v>0</v>
      </c>
      <c r="X252" s="329">
        <f t="shared" si="30"/>
        <v>0</v>
      </c>
      <c r="Y252" s="494">
        <f t="shared" si="31"/>
        <v>0</v>
      </c>
    </row>
    <row r="253" spans="1:25" ht="48" customHeight="1" thickBot="1">
      <c r="A253" s="253">
        <v>244</v>
      </c>
      <c r="B253" s="248"/>
      <c r="C253" s="256"/>
      <c r="D253" s="321"/>
      <c r="E253" s="320">
        <f>IFERROR(INDEX(Code!$H$11:$H$29,MATCH('Exterior Space'!C253,Code!$G$11:$G$29,0)),0)</f>
        <v>0</v>
      </c>
      <c r="F253" s="321">
        <f>IFERROR(VLOOKUP(C253,Code!$G$11:$M$29,3,FALSE),0)</f>
        <v>0</v>
      </c>
      <c r="G253" s="322"/>
      <c r="H253" s="254">
        <f>IFERROR(VLOOKUP(G253,'LED Products List'!$B$8:$G$57,2,FALSE),0)</f>
        <v>0</v>
      </c>
      <c r="I253" s="254">
        <f>IFERROR(VLOOKUP(G253,'LED Products List'!$B$8:$G$57,3,FALSE),0)</f>
        <v>0</v>
      </c>
      <c r="J253" s="254">
        <f>IFERROR(VLOOKUP(G253,'LED Products List'!$B$8:$G$57,4,FALSE),0)</f>
        <v>0</v>
      </c>
      <c r="K253" s="248"/>
      <c r="L253" s="323"/>
      <c r="M253" s="322">
        <f t="shared" si="25"/>
        <v>0</v>
      </c>
      <c r="N253" s="324">
        <f t="array" ref="N253">IFERROR(INDEX(Code!$J$10:$M$29,MATCH('Exterior Space'!C253,Code!$G$10:$G$29,0),MATCH('Exterior Space'!$C$8,Code!$J$9:$M$9,0)),0)</f>
        <v>0</v>
      </c>
      <c r="O253" s="255">
        <f t="shared" si="26"/>
        <v>0</v>
      </c>
      <c r="P253" s="255">
        <f t="shared" si="27"/>
        <v>0</v>
      </c>
      <c r="Q253" s="255">
        <f t="shared" si="28"/>
        <v>0</v>
      </c>
      <c r="R253" s="644"/>
      <c r="S253" s="645"/>
      <c r="T253" s="646"/>
      <c r="U253" s="25">
        <f t="shared" si="24"/>
        <v>0</v>
      </c>
      <c r="V253" s="493">
        <f t="shared" si="29"/>
        <v>0</v>
      </c>
      <c r="W253" s="494">
        <f>IF('Project Information'!$C$15="Space By Space",O253,0)</f>
        <v>0</v>
      </c>
      <c r="X253" s="329">
        <f t="shared" si="30"/>
        <v>0</v>
      </c>
      <c r="Y253" s="494">
        <f t="shared" si="31"/>
        <v>0</v>
      </c>
    </row>
    <row r="254" spans="1:25" ht="48" customHeight="1" thickBot="1">
      <c r="A254" s="253">
        <v>245</v>
      </c>
      <c r="B254" s="248"/>
      <c r="C254" s="256"/>
      <c r="D254" s="321"/>
      <c r="E254" s="320">
        <f>IFERROR(INDEX(Code!$H$11:$H$29,MATCH('Exterior Space'!C254,Code!$G$11:$G$29,0)),0)</f>
        <v>0</v>
      </c>
      <c r="F254" s="321">
        <f>IFERROR(VLOOKUP(C254,Code!$G$11:$M$29,3,FALSE),0)</f>
        <v>0</v>
      </c>
      <c r="G254" s="322"/>
      <c r="H254" s="254">
        <f>IFERROR(VLOOKUP(G254,'LED Products List'!$B$8:$G$57,2,FALSE),0)</f>
        <v>0</v>
      </c>
      <c r="I254" s="254">
        <f>IFERROR(VLOOKUP(G254,'LED Products List'!$B$8:$G$57,3,FALSE),0)</f>
        <v>0</v>
      </c>
      <c r="J254" s="254">
        <f>IFERROR(VLOOKUP(G254,'LED Products List'!$B$8:$G$57,4,FALSE),0)</f>
        <v>0</v>
      </c>
      <c r="K254" s="248"/>
      <c r="L254" s="323"/>
      <c r="M254" s="322">
        <f t="shared" si="25"/>
        <v>0</v>
      </c>
      <c r="N254" s="324">
        <f t="array" ref="N254">IFERROR(INDEX(Code!$J$10:$M$29,MATCH('Exterior Space'!C254,Code!$G$10:$G$29,0),MATCH('Exterior Space'!$C$8,Code!$J$9:$M$9,0)),0)</f>
        <v>0</v>
      </c>
      <c r="O254" s="255">
        <f t="shared" si="26"/>
        <v>0</v>
      </c>
      <c r="P254" s="255">
        <f t="shared" si="27"/>
        <v>0</v>
      </c>
      <c r="Q254" s="255">
        <f t="shared" si="28"/>
        <v>0</v>
      </c>
      <c r="R254" s="644"/>
      <c r="S254" s="645"/>
      <c r="T254" s="646"/>
      <c r="U254" s="25">
        <f t="shared" si="24"/>
        <v>0</v>
      </c>
      <c r="V254" s="493">
        <f t="shared" si="29"/>
        <v>0</v>
      </c>
      <c r="W254" s="494">
        <f>IF('Project Information'!$C$15="Space By Space",O254,0)</f>
        <v>0</v>
      </c>
      <c r="X254" s="329">
        <f t="shared" si="30"/>
        <v>0</v>
      </c>
      <c r="Y254" s="494">
        <f t="shared" si="31"/>
        <v>0</v>
      </c>
    </row>
    <row r="255" spans="1:25" ht="48" customHeight="1" thickBot="1">
      <c r="A255" s="253">
        <v>246</v>
      </c>
      <c r="B255" s="248"/>
      <c r="C255" s="256"/>
      <c r="D255" s="321"/>
      <c r="E255" s="320">
        <f>IFERROR(INDEX(Code!$H$11:$H$29,MATCH('Exterior Space'!C255,Code!$G$11:$G$29,0)),0)</f>
        <v>0</v>
      </c>
      <c r="F255" s="321">
        <f>IFERROR(VLOOKUP(C255,Code!$G$11:$M$29,3,FALSE),0)</f>
        <v>0</v>
      </c>
      <c r="G255" s="322"/>
      <c r="H255" s="254">
        <f>IFERROR(VLOOKUP(G255,'LED Products List'!$B$8:$G$57,2,FALSE),0)</f>
        <v>0</v>
      </c>
      <c r="I255" s="254">
        <f>IFERROR(VLOOKUP(G255,'LED Products List'!$B$8:$G$57,3,FALSE),0)</f>
        <v>0</v>
      </c>
      <c r="J255" s="254">
        <f>IFERROR(VLOOKUP(G255,'LED Products List'!$B$8:$G$57,4,FALSE),0)</f>
        <v>0</v>
      </c>
      <c r="K255" s="248"/>
      <c r="L255" s="323"/>
      <c r="M255" s="322">
        <f t="shared" si="25"/>
        <v>0</v>
      </c>
      <c r="N255" s="324">
        <f t="array" ref="N255">IFERROR(INDEX(Code!$J$10:$M$29,MATCH('Exterior Space'!C255,Code!$G$10:$G$29,0),MATCH('Exterior Space'!$C$8,Code!$J$9:$M$9,0)),0)</f>
        <v>0</v>
      </c>
      <c r="O255" s="255">
        <f t="shared" si="26"/>
        <v>0</v>
      </c>
      <c r="P255" s="255">
        <f t="shared" si="27"/>
        <v>0</v>
      </c>
      <c r="Q255" s="255">
        <f t="shared" si="28"/>
        <v>0</v>
      </c>
      <c r="R255" s="644"/>
      <c r="S255" s="645"/>
      <c r="T255" s="646"/>
      <c r="U255" s="25">
        <f t="shared" si="24"/>
        <v>0</v>
      </c>
      <c r="V255" s="493">
        <f t="shared" si="29"/>
        <v>0</v>
      </c>
      <c r="W255" s="494">
        <f>IF('Project Information'!$C$15="Space By Space",O255,0)</f>
        <v>0</v>
      </c>
      <c r="X255" s="329">
        <f t="shared" si="30"/>
        <v>0</v>
      </c>
      <c r="Y255" s="494">
        <f t="shared" si="31"/>
        <v>0</v>
      </c>
    </row>
    <row r="256" spans="1:25" ht="48" customHeight="1" thickBot="1">
      <c r="A256" s="253">
        <v>247</v>
      </c>
      <c r="B256" s="248"/>
      <c r="C256" s="256"/>
      <c r="D256" s="321"/>
      <c r="E256" s="320">
        <f>IFERROR(INDEX(Code!$H$11:$H$29,MATCH('Exterior Space'!C256,Code!$G$11:$G$29,0)),0)</f>
        <v>0</v>
      </c>
      <c r="F256" s="321">
        <f>IFERROR(VLOOKUP(C256,Code!$G$11:$M$29,3,FALSE),0)</f>
        <v>0</v>
      </c>
      <c r="G256" s="322"/>
      <c r="H256" s="254">
        <f>IFERROR(VLOOKUP(G256,'LED Products List'!$B$8:$G$57,2,FALSE),0)</f>
        <v>0</v>
      </c>
      <c r="I256" s="254">
        <f>IFERROR(VLOOKUP(G256,'LED Products List'!$B$8:$G$57,3,FALSE),0)</f>
        <v>0</v>
      </c>
      <c r="J256" s="254">
        <f>IFERROR(VLOOKUP(G256,'LED Products List'!$B$8:$G$57,4,FALSE),0)</f>
        <v>0</v>
      </c>
      <c r="K256" s="248"/>
      <c r="L256" s="323"/>
      <c r="M256" s="322">
        <f t="shared" si="25"/>
        <v>0</v>
      </c>
      <c r="N256" s="324">
        <f t="array" ref="N256">IFERROR(INDEX(Code!$J$10:$M$29,MATCH('Exterior Space'!C256,Code!$G$10:$G$29,0),MATCH('Exterior Space'!$C$8,Code!$J$9:$M$9,0)),0)</f>
        <v>0</v>
      </c>
      <c r="O256" s="255">
        <f t="shared" si="26"/>
        <v>0</v>
      </c>
      <c r="P256" s="255">
        <f t="shared" si="27"/>
        <v>0</v>
      </c>
      <c r="Q256" s="255">
        <f t="shared" si="28"/>
        <v>0</v>
      </c>
      <c r="R256" s="644"/>
      <c r="S256" s="645"/>
      <c r="T256" s="646"/>
      <c r="U256" s="25">
        <f t="shared" si="24"/>
        <v>0</v>
      </c>
      <c r="V256" s="493">
        <f t="shared" si="29"/>
        <v>0</v>
      </c>
      <c r="W256" s="494">
        <f>IF('Project Information'!$C$15="Space By Space",O256,0)</f>
        <v>0</v>
      </c>
      <c r="X256" s="329">
        <f t="shared" si="30"/>
        <v>0</v>
      </c>
      <c r="Y256" s="494">
        <f t="shared" si="31"/>
        <v>0</v>
      </c>
    </row>
    <row r="257" spans="1:25" ht="48" customHeight="1" thickBot="1">
      <c r="A257" s="253">
        <v>248</v>
      </c>
      <c r="B257" s="248"/>
      <c r="C257" s="256"/>
      <c r="D257" s="321"/>
      <c r="E257" s="320">
        <f>IFERROR(INDEX(Code!$H$11:$H$29,MATCH('Exterior Space'!C257,Code!$G$11:$G$29,0)),0)</f>
        <v>0</v>
      </c>
      <c r="F257" s="321">
        <f>IFERROR(VLOOKUP(C257,Code!$G$11:$M$29,3,FALSE),0)</f>
        <v>0</v>
      </c>
      <c r="G257" s="322"/>
      <c r="H257" s="254">
        <f>IFERROR(VLOOKUP(G257,'LED Products List'!$B$8:$G$57,2,FALSE),0)</f>
        <v>0</v>
      </c>
      <c r="I257" s="254">
        <f>IFERROR(VLOOKUP(G257,'LED Products List'!$B$8:$G$57,3,FALSE),0)</f>
        <v>0</v>
      </c>
      <c r="J257" s="254">
        <f>IFERROR(VLOOKUP(G257,'LED Products List'!$B$8:$G$57,4,FALSE),0)</f>
        <v>0</v>
      </c>
      <c r="K257" s="248"/>
      <c r="L257" s="323"/>
      <c r="M257" s="322">
        <f t="shared" si="25"/>
        <v>0</v>
      </c>
      <c r="N257" s="324">
        <f t="array" ref="N257">IFERROR(INDEX(Code!$J$10:$M$29,MATCH('Exterior Space'!C257,Code!$G$10:$G$29,0),MATCH('Exterior Space'!$C$8,Code!$J$9:$M$9,0)),0)</f>
        <v>0</v>
      </c>
      <c r="O257" s="255">
        <f t="shared" si="26"/>
        <v>0</v>
      </c>
      <c r="P257" s="255">
        <f t="shared" si="27"/>
        <v>0</v>
      </c>
      <c r="Q257" s="255">
        <f t="shared" si="28"/>
        <v>0</v>
      </c>
      <c r="R257" s="644"/>
      <c r="S257" s="645"/>
      <c r="T257" s="646"/>
      <c r="U257" s="25">
        <f t="shared" si="24"/>
        <v>0</v>
      </c>
      <c r="V257" s="493">
        <f t="shared" si="29"/>
        <v>0</v>
      </c>
      <c r="W257" s="494">
        <f>IF('Project Information'!$C$15="Space By Space",O257,0)</f>
        <v>0</v>
      </c>
      <c r="X257" s="329">
        <f t="shared" si="30"/>
        <v>0</v>
      </c>
      <c r="Y257" s="494">
        <f t="shared" si="31"/>
        <v>0</v>
      </c>
    </row>
    <row r="258" spans="1:25" ht="48" customHeight="1" thickBot="1">
      <c r="A258" s="253">
        <v>249</v>
      </c>
      <c r="B258" s="248"/>
      <c r="C258" s="256"/>
      <c r="D258" s="321"/>
      <c r="E258" s="320">
        <f>IFERROR(INDEX(Code!$H$11:$H$29,MATCH('Exterior Space'!C258,Code!$G$11:$G$29,0)),0)</f>
        <v>0</v>
      </c>
      <c r="F258" s="321">
        <f>IFERROR(VLOOKUP(C258,Code!$G$11:$M$29,3,FALSE),0)</f>
        <v>0</v>
      </c>
      <c r="G258" s="322"/>
      <c r="H258" s="254">
        <f>IFERROR(VLOOKUP(G258,'LED Products List'!$B$8:$G$57,2,FALSE),0)</f>
        <v>0</v>
      </c>
      <c r="I258" s="254">
        <f>IFERROR(VLOOKUP(G258,'LED Products List'!$B$8:$G$57,3,FALSE),0)</f>
        <v>0</v>
      </c>
      <c r="J258" s="254">
        <f>IFERROR(VLOOKUP(G258,'LED Products List'!$B$8:$G$57,4,FALSE),0)</f>
        <v>0</v>
      </c>
      <c r="K258" s="248"/>
      <c r="L258" s="323"/>
      <c r="M258" s="322">
        <f t="shared" si="25"/>
        <v>0</v>
      </c>
      <c r="N258" s="324">
        <f t="array" ref="N258">IFERROR(INDEX(Code!$J$10:$M$29,MATCH('Exterior Space'!C258,Code!$G$10:$G$29,0),MATCH('Exterior Space'!$C$8,Code!$J$9:$M$9,0)),0)</f>
        <v>0</v>
      </c>
      <c r="O258" s="255">
        <f t="shared" si="26"/>
        <v>0</v>
      </c>
      <c r="P258" s="255">
        <f t="shared" si="27"/>
        <v>0</v>
      </c>
      <c r="Q258" s="255">
        <f t="shared" si="28"/>
        <v>0</v>
      </c>
      <c r="R258" s="644"/>
      <c r="S258" s="645"/>
      <c r="T258" s="646"/>
      <c r="U258" s="25">
        <f t="shared" si="24"/>
        <v>0</v>
      </c>
      <c r="V258" s="493">
        <f t="shared" si="29"/>
        <v>0</v>
      </c>
      <c r="W258" s="494">
        <f>IF('Project Information'!$C$15="Space By Space",O258,0)</f>
        <v>0</v>
      </c>
      <c r="X258" s="329">
        <f t="shared" si="30"/>
        <v>0</v>
      </c>
      <c r="Y258" s="494">
        <f t="shared" si="31"/>
        <v>0</v>
      </c>
    </row>
    <row r="259" spans="1:25" ht="48" customHeight="1" thickBot="1">
      <c r="A259" s="253">
        <v>250</v>
      </c>
      <c r="B259" s="248"/>
      <c r="C259" s="256"/>
      <c r="D259" s="321"/>
      <c r="E259" s="320">
        <f>IFERROR(INDEX(Code!$H$11:$H$29,MATCH('Exterior Space'!C259,Code!$G$11:$G$29,0)),0)</f>
        <v>0</v>
      </c>
      <c r="F259" s="321">
        <f>IFERROR(VLOOKUP(C259,Code!$G$11:$M$29,3,FALSE),0)</f>
        <v>0</v>
      </c>
      <c r="G259" s="322"/>
      <c r="H259" s="254">
        <f>IFERROR(VLOOKUP(G259,'LED Products List'!$B$8:$G$57,2,FALSE),0)</f>
        <v>0</v>
      </c>
      <c r="I259" s="254">
        <f>IFERROR(VLOOKUP(G259,'LED Products List'!$B$8:$G$57,3,FALSE),0)</f>
        <v>0</v>
      </c>
      <c r="J259" s="254">
        <f>IFERROR(VLOOKUP(G259,'LED Products List'!$B$8:$G$57,4,FALSE),0)</f>
        <v>0</v>
      </c>
      <c r="K259" s="248"/>
      <c r="L259" s="323"/>
      <c r="M259" s="322">
        <f t="shared" si="25"/>
        <v>0</v>
      </c>
      <c r="N259" s="324">
        <f t="array" ref="N259">IFERROR(INDEX(Code!$J$10:$M$29,MATCH('Exterior Space'!C259,Code!$G$10:$G$29,0),MATCH('Exterior Space'!$C$8,Code!$J$9:$M$9,0)),0)</f>
        <v>0</v>
      </c>
      <c r="O259" s="255">
        <f t="shared" si="26"/>
        <v>0</v>
      </c>
      <c r="P259" s="255">
        <f t="shared" si="27"/>
        <v>0</v>
      </c>
      <c r="Q259" s="255">
        <f t="shared" si="28"/>
        <v>0</v>
      </c>
      <c r="R259" s="644"/>
      <c r="S259" s="645"/>
      <c r="T259" s="646"/>
      <c r="U259" s="25">
        <f t="shared" si="24"/>
        <v>0</v>
      </c>
      <c r="V259" s="493">
        <f t="shared" si="29"/>
        <v>0</v>
      </c>
      <c r="W259" s="494">
        <f>IF('Project Information'!$C$15="Space By Space",O259,0)</f>
        <v>0</v>
      </c>
      <c r="X259" s="329">
        <f t="shared" si="30"/>
        <v>0</v>
      </c>
      <c r="Y259" s="494">
        <f t="shared" si="31"/>
        <v>0</v>
      </c>
    </row>
    <row r="260" spans="1:25" ht="15.5">
      <c r="A260" s="119"/>
      <c r="B260" s="120"/>
      <c r="C260" s="120"/>
      <c r="D260" s="132"/>
      <c r="E260" s="120"/>
      <c r="F260" s="221"/>
      <c r="G260" s="120"/>
      <c r="H260" s="120"/>
      <c r="I260" s="120"/>
      <c r="J260" s="120"/>
      <c r="K260" s="149"/>
      <c r="L260" s="149"/>
      <c r="M260" s="149"/>
      <c r="N260" s="120"/>
      <c r="O260" s="221">
        <f>SUM(O10:O259)</f>
        <v>0</v>
      </c>
      <c r="P260" s="28">
        <f>IFERROR(SUM(P10:P259),0)</f>
        <v>0</v>
      </c>
      <c r="Q260" s="28">
        <f>IFERROR(SUM(Q10:Q259),0)</f>
        <v>0</v>
      </c>
      <c r="R260" s="28"/>
      <c r="S260" s="28"/>
      <c r="T260" s="26"/>
      <c r="U260" s="29"/>
      <c r="V260" s="495">
        <f>SUM(V10:V259)</f>
        <v>0</v>
      </c>
      <c r="W260" s="495">
        <f>SUM(W10:W259)</f>
        <v>0</v>
      </c>
      <c r="X260" s="495">
        <f>SUM(X10:X259)</f>
        <v>0</v>
      </c>
      <c r="Y260" s="495">
        <f>SUM(Y10:Y259)</f>
        <v>0</v>
      </c>
    </row>
    <row r="261" spans="1:25" ht="15.5">
      <c r="A261" s="29"/>
      <c r="B261" s="121"/>
      <c r="C261" s="26"/>
      <c r="D261" s="26"/>
      <c r="E261" s="26"/>
      <c r="F261" s="26"/>
      <c r="G261" s="26"/>
      <c r="H261" s="26"/>
      <c r="I261" s="26"/>
      <c r="J261" s="26"/>
      <c r="K261" s="26"/>
      <c r="L261" s="26"/>
      <c r="M261" s="26"/>
      <c r="N261" s="26"/>
      <c r="O261" s="26"/>
      <c r="P261" s="26"/>
      <c r="Q261" s="26"/>
      <c r="R261" s="26"/>
      <c r="S261" s="26"/>
      <c r="T261" s="26"/>
      <c r="U261" s="23"/>
      <c r="V261" s="21" t="str">
        <f>IFERROR(INDEX(#REF!, SMALL(IF(#REF!=#REF!, ROW(#REF!)-ROW(#REF!)+2), ROW(152:152))),"" )</f>
        <v/>
      </c>
    </row>
    <row r="262" spans="1:25" ht="15.5">
      <c r="A262" s="29"/>
      <c r="B262" s="26"/>
      <c r="C262" s="26"/>
      <c r="D262" s="26"/>
      <c r="E262" s="26"/>
      <c r="F262" s="26"/>
      <c r="G262" s="26"/>
      <c r="H262" s="26"/>
      <c r="I262" s="26"/>
      <c r="J262" s="26"/>
      <c r="K262" s="26"/>
      <c r="L262" s="26"/>
      <c r="M262" s="26"/>
      <c r="N262" s="26"/>
      <c r="O262" s="26"/>
      <c r="P262" s="26"/>
      <c r="Q262" s="26"/>
      <c r="R262" s="26"/>
      <c r="S262" s="26"/>
      <c r="T262" s="26"/>
      <c r="U262" s="23"/>
      <c r="V262" s="21" t="str">
        <f>IFERROR(INDEX(#REF!, SMALL(IF(#REF!=#REF!, ROW(#REF!)-ROW(#REF!)+2), ROW(153:153))),"" )</f>
        <v/>
      </c>
    </row>
    <row r="263" spans="1:25" ht="15.5">
      <c r="A263" s="29"/>
      <c r="B263" s="26"/>
      <c r="C263" s="26"/>
      <c r="D263" s="26"/>
      <c r="E263" s="26"/>
      <c r="F263" s="26"/>
      <c r="G263" s="26"/>
      <c r="H263" s="26"/>
      <c r="I263" s="26"/>
      <c r="J263" s="26"/>
      <c r="K263" s="26"/>
      <c r="L263" s="26"/>
      <c r="M263" s="26"/>
      <c r="N263" s="26"/>
      <c r="O263" s="26"/>
      <c r="P263" s="26"/>
      <c r="Q263" s="26"/>
      <c r="R263" s="26"/>
      <c r="S263" s="26"/>
      <c r="T263" s="26"/>
      <c r="U263" s="23"/>
      <c r="V263" s="21" t="str">
        <f>IFERROR(INDEX(#REF!, SMALL(IF(#REF!=#REF!, ROW(#REF!)-ROW(#REF!)+2), ROW(154:154))),"" )</f>
        <v/>
      </c>
    </row>
    <row r="264" spans="1:25" ht="15.5">
      <c r="A264" s="26"/>
      <c r="B264" s="26"/>
      <c r="C264" s="26"/>
      <c r="D264" s="26"/>
      <c r="E264" s="26"/>
      <c r="F264" s="26"/>
      <c r="G264" s="26"/>
      <c r="H264" s="26"/>
      <c r="I264" s="26"/>
      <c r="J264" s="26"/>
      <c r="K264" s="26"/>
      <c r="L264" s="26"/>
      <c r="M264" s="26"/>
      <c r="N264" s="26"/>
      <c r="O264" s="26"/>
      <c r="P264" s="26"/>
      <c r="Q264" s="26"/>
      <c r="R264" s="26"/>
      <c r="S264" s="26"/>
      <c r="T264" s="26"/>
      <c r="U264" s="23"/>
      <c r="V264" s="21" t="str">
        <f>IFERROR(INDEX(#REF!, SMALL(IF(#REF!=#REF!, ROW(#REF!)-ROW(#REF!)+2), ROW(155:155))),"" )</f>
        <v/>
      </c>
    </row>
    <row r="265" spans="1:25" ht="15.5">
      <c r="U265" s="23"/>
      <c r="V265" s="21" t="str">
        <f>IFERROR(INDEX(#REF!, SMALL(IF(#REF!=#REF!, ROW(#REF!)-ROW(#REF!)+2), ROW(156:156))),"" )</f>
        <v/>
      </c>
    </row>
    <row r="266" spans="1:25" ht="15.5">
      <c r="U266" s="23"/>
      <c r="V266" s="21" t="str">
        <f>IFERROR(INDEX(#REF!, SMALL(IF(#REF!=#REF!, ROW(#REF!)-ROW(#REF!)+2), ROW(157:157))),"" )</f>
        <v/>
      </c>
    </row>
    <row r="267" spans="1:25" ht="15.5">
      <c r="U267" s="23"/>
      <c r="V267" s="21" t="str">
        <f>IFERROR(INDEX(#REF!, SMALL(IF(#REF!=#REF!, ROW(#REF!)-ROW(#REF!)+2), ROW(158:158))),"" )</f>
        <v/>
      </c>
    </row>
    <row r="268" spans="1:25" ht="15.5">
      <c r="U268" s="23"/>
      <c r="V268" s="21" t="str">
        <f>IFERROR(INDEX(#REF!, SMALL(IF(#REF!=#REF!, ROW(#REF!)-ROW(#REF!)+2), ROW(159:159))),"" )</f>
        <v/>
      </c>
    </row>
    <row r="269" spans="1:25" ht="15.5">
      <c r="U269" s="23"/>
      <c r="V269" s="21" t="str">
        <f>IFERROR(INDEX(#REF!, SMALL(IF(#REF!=#REF!, ROW(#REF!)-ROW(#REF!)+2), ROW(260:260))),"" )</f>
        <v/>
      </c>
    </row>
    <row r="270" spans="1:25" ht="15.5">
      <c r="U270" s="23"/>
      <c r="V270" s="21" t="str">
        <f>IFERROR(INDEX(#REF!, SMALL(IF(#REF!=#REF!, ROW(#REF!)-ROW(#REF!)+2), ROW(261:261))),"" )</f>
        <v/>
      </c>
    </row>
    <row r="271" spans="1:25" ht="15.5">
      <c r="U271" s="23"/>
      <c r="V271" s="21" t="str">
        <f>IFERROR(INDEX(#REF!, SMALL(IF(#REF!=#REF!, ROW(#REF!)-ROW(#REF!)+2), ROW(262:262))),"" )</f>
        <v/>
      </c>
    </row>
    <row r="272" spans="1:25" ht="15.5">
      <c r="U272" s="23"/>
      <c r="V272" s="21" t="str">
        <f>IFERROR(INDEX(#REF!, SMALL(IF(#REF!=#REF!, ROW(#REF!)-ROW(#REF!)+2), ROW(263:263))),"" )</f>
        <v/>
      </c>
    </row>
    <row r="273" spans="21:22" ht="15.5">
      <c r="U273" s="23"/>
      <c r="V273" s="21" t="str">
        <f>IFERROR(INDEX(#REF!, SMALL(IF(#REF!=#REF!, ROW(#REF!)-ROW(#REF!)+2), ROW(264:264))),"" )</f>
        <v/>
      </c>
    </row>
    <row r="274" spans="21:22" ht="15.5">
      <c r="U274" s="23"/>
      <c r="V274" s="21" t="str">
        <f>IFERROR(INDEX(#REF!, SMALL(IF(#REF!=#REF!, ROW(#REF!)-ROW(#REF!)+2), ROW(265:265))),"" )</f>
        <v/>
      </c>
    </row>
    <row r="275" spans="21:22" ht="15.5">
      <c r="U275" s="23"/>
      <c r="V275" s="21" t="str">
        <f>IFERROR(INDEX(#REF!, SMALL(IF(#REF!=#REF!, ROW(#REF!)-ROW(#REF!)+2), ROW(266:266))),"" )</f>
        <v/>
      </c>
    </row>
    <row r="276" spans="21:22" ht="15.5">
      <c r="U276" s="23"/>
      <c r="V276" s="21" t="str">
        <f>IFERROR(INDEX(#REF!, SMALL(IF(#REF!=#REF!, ROW(#REF!)-ROW(#REF!)+2), ROW(267:267))),"" )</f>
        <v/>
      </c>
    </row>
    <row r="277" spans="21:22" ht="15.5">
      <c r="U277" s="23"/>
      <c r="V277" s="21" t="str">
        <f>IFERROR(INDEX(#REF!, SMALL(IF(#REF!=#REF!, ROW(#REF!)-ROW(#REF!)+2), ROW(268:268))),"" )</f>
        <v/>
      </c>
    </row>
    <row r="278" spans="21:22" ht="15.5">
      <c r="U278" s="23"/>
      <c r="V278" s="21" t="str">
        <f>IFERROR(INDEX(#REF!, SMALL(IF(#REF!=#REF!, ROW(#REF!)-ROW(#REF!)+2), ROW(269:269))),"" )</f>
        <v/>
      </c>
    </row>
    <row r="279" spans="21:22" ht="15.5">
      <c r="U279" s="23"/>
      <c r="V279" s="21" t="str">
        <f>IFERROR(INDEX(#REF!, SMALL(IF(#REF!=#REF!, ROW(#REF!)-ROW(#REF!)+2), ROW(270:270))),"" )</f>
        <v/>
      </c>
    </row>
    <row r="280" spans="21:22" ht="15.5">
      <c r="U280" s="23"/>
      <c r="V280" s="21" t="str">
        <f>IFERROR(INDEX(#REF!, SMALL(IF(#REF!=#REF!, ROW(#REF!)-ROW(#REF!)+2), ROW(271:271))),"" )</f>
        <v/>
      </c>
    </row>
    <row r="281" spans="21:22" ht="15.5">
      <c r="U281" s="23"/>
      <c r="V281" s="21" t="str">
        <f>IFERROR(INDEX(#REF!, SMALL(IF(#REF!=#REF!, ROW(#REF!)-ROW(#REF!)+2), ROW(272:272))),"" )</f>
        <v/>
      </c>
    </row>
    <row r="282" spans="21:22" ht="15.5">
      <c r="U282" s="23"/>
      <c r="V282" s="21" t="str">
        <f>IFERROR(INDEX(#REF!, SMALL(IF(#REF!=#REF!, ROW(#REF!)-ROW(#REF!)+2), ROW(273:273))),"" )</f>
        <v/>
      </c>
    </row>
    <row r="283" spans="21:22" ht="15.5">
      <c r="U283" s="23"/>
      <c r="V283" s="21" t="str">
        <f>IFERROR(INDEX(#REF!, SMALL(IF(#REF!=#REF!, ROW(#REF!)-ROW(#REF!)+2), ROW(274:274))),"" )</f>
        <v/>
      </c>
    </row>
    <row r="284" spans="21:22" ht="15.5">
      <c r="U284" s="23"/>
      <c r="V284" s="21" t="str">
        <f>IFERROR(INDEX(#REF!, SMALL(IF(#REF!=#REF!, ROW(#REF!)-ROW(#REF!)+2), ROW(275:275))),"" )</f>
        <v/>
      </c>
    </row>
    <row r="285" spans="21:22" ht="15.5">
      <c r="U285" s="23"/>
      <c r="V285" s="21" t="str">
        <f>IFERROR(INDEX(#REF!, SMALL(IF(#REF!=#REF!, ROW(#REF!)-ROW(#REF!)+2), ROW(276:276))),"" )</f>
        <v/>
      </c>
    </row>
    <row r="286" spans="21:22" ht="15.5">
      <c r="U286" s="23"/>
      <c r="V286" s="21" t="str">
        <f>IFERROR(INDEX(#REF!, SMALL(IF(#REF!=#REF!, ROW(#REF!)-ROW(#REF!)+2), ROW(277:277))),"" )</f>
        <v/>
      </c>
    </row>
    <row r="287" spans="21:22" ht="15.5">
      <c r="U287" s="23"/>
      <c r="V287" s="21" t="str">
        <f>IFERROR(INDEX(#REF!, SMALL(IF(#REF!=#REF!, ROW(#REF!)-ROW(#REF!)+2), ROW(278:278))),"" )</f>
        <v/>
      </c>
    </row>
    <row r="288" spans="21:22" ht="15.5">
      <c r="U288" s="23"/>
      <c r="V288" s="21" t="str">
        <f>IFERROR(INDEX(#REF!, SMALL(IF(#REF!=#REF!, ROW(#REF!)-ROW(#REF!)+2), ROW(279:279))),"" )</f>
        <v/>
      </c>
    </row>
    <row r="289" spans="21:22" ht="15.5">
      <c r="U289" s="23"/>
      <c r="V289" s="21" t="str">
        <f>IFERROR(INDEX(#REF!, SMALL(IF(#REF!=#REF!, ROW(#REF!)-ROW(#REF!)+2), ROW(280:280))),"" )</f>
        <v/>
      </c>
    </row>
    <row r="290" spans="21:22" ht="15.5">
      <c r="U290" s="23"/>
      <c r="V290" s="21" t="str">
        <f>IFERROR(INDEX(#REF!, SMALL(IF(#REF!=#REF!, ROW(#REF!)-ROW(#REF!)+2), ROW(281:281))),"" )</f>
        <v/>
      </c>
    </row>
    <row r="291" spans="21:22" ht="15.5">
      <c r="U291" s="23"/>
      <c r="V291" s="21" t="str">
        <f>IFERROR(INDEX(#REF!, SMALL(IF(#REF!=#REF!, ROW(#REF!)-ROW(#REF!)+2), ROW(282:282))),"" )</f>
        <v/>
      </c>
    </row>
    <row r="292" spans="21:22" ht="15.5">
      <c r="U292" s="23"/>
      <c r="V292" s="21" t="str">
        <f>IFERROR(INDEX(#REF!, SMALL(IF(#REF!=#REF!, ROW(#REF!)-ROW(#REF!)+2), ROW(283:283))),"" )</f>
        <v/>
      </c>
    </row>
    <row r="293" spans="21:22" ht="15.5">
      <c r="U293" s="23"/>
      <c r="V293" s="21" t="str">
        <f>IFERROR(INDEX(#REF!, SMALL(IF(#REF!=#REF!, ROW(#REF!)-ROW(#REF!)+2), ROW(284:284))),"" )</f>
        <v/>
      </c>
    </row>
    <row r="294" spans="21:22" ht="15.5">
      <c r="U294" s="23"/>
      <c r="V294" s="21" t="str">
        <f>IFERROR(INDEX(#REF!, SMALL(IF(#REF!=#REF!, ROW(#REF!)-ROW(#REF!)+2), ROW(285:285))),"" )</f>
        <v/>
      </c>
    </row>
    <row r="295" spans="21:22" ht="15.5">
      <c r="U295" s="23"/>
      <c r="V295" s="21" t="str">
        <f>IFERROR(INDEX(#REF!, SMALL(IF(#REF!=#REF!, ROW(#REF!)-ROW(#REF!)+2), ROW(286:286))),"" )</f>
        <v/>
      </c>
    </row>
    <row r="296" spans="21:22" ht="15.5">
      <c r="U296" s="23"/>
      <c r="V296" s="21" t="str">
        <f>IFERROR(INDEX(#REF!, SMALL(IF(#REF!=#REF!, ROW(#REF!)-ROW(#REF!)+2), ROW(287:287))),"" )</f>
        <v/>
      </c>
    </row>
    <row r="297" spans="21:22" ht="15.5">
      <c r="U297" s="23"/>
      <c r="V297" s="21" t="str">
        <f>IFERROR(INDEX(#REF!, SMALL(IF(#REF!=#REF!, ROW(#REF!)-ROW(#REF!)+2), ROW(288:288))),"" )</f>
        <v/>
      </c>
    </row>
    <row r="298" spans="21:22" ht="15.5">
      <c r="U298" s="23"/>
      <c r="V298" s="21" t="str">
        <f>IFERROR(INDEX(#REF!, SMALL(IF(#REF!=#REF!, ROW(#REF!)-ROW(#REF!)+2), ROW(289:289))),"" )</f>
        <v/>
      </c>
    </row>
    <row r="299" spans="21:22" ht="15.5">
      <c r="U299" s="23"/>
      <c r="V299" s="21" t="str">
        <f>IFERROR(INDEX(#REF!, SMALL(IF(#REF!=#REF!, ROW(#REF!)-ROW(#REF!)+2), ROW(290:290))),"" )</f>
        <v/>
      </c>
    </row>
    <row r="300" spans="21:22" ht="15.5">
      <c r="U300" s="23"/>
      <c r="V300" s="21" t="str">
        <f>IFERROR(INDEX(#REF!, SMALL(IF(#REF!=#REF!, ROW(#REF!)-ROW(#REF!)+2), ROW(291:291))),"" )</f>
        <v/>
      </c>
    </row>
    <row r="301" spans="21:22" ht="15.5">
      <c r="U301" s="23"/>
      <c r="V301" s="21" t="str">
        <f>IFERROR(INDEX(#REF!, SMALL(IF(#REF!=#REF!, ROW(#REF!)-ROW(#REF!)+2), ROW(292:292))),"" )</f>
        <v/>
      </c>
    </row>
    <row r="302" spans="21:22" ht="15.5">
      <c r="U302" s="23"/>
      <c r="V302" s="21" t="str">
        <f>IFERROR(INDEX(#REF!, SMALL(IF(#REF!=#REF!, ROW(#REF!)-ROW(#REF!)+2), ROW(293:293))),"" )</f>
        <v/>
      </c>
    </row>
    <row r="303" spans="21:22" ht="15.5">
      <c r="U303" s="23"/>
      <c r="V303" s="21" t="str">
        <f>IFERROR(INDEX(#REF!, SMALL(IF(#REF!=#REF!, ROW(#REF!)-ROW(#REF!)+2), ROW(294:294))),"" )</f>
        <v/>
      </c>
    </row>
    <row r="304" spans="21:22" ht="15.5">
      <c r="U304" s="23"/>
      <c r="V304" s="21" t="str">
        <f>IFERROR(INDEX(#REF!, SMALL(IF(#REF!=#REF!, ROW(#REF!)-ROW(#REF!)+2), ROW(295:295))),"" )</f>
        <v/>
      </c>
    </row>
    <row r="305" spans="21:22" ht="15.5">
      <c r="U305" s="23"/>
      <c r="V305" s="21" t="str">
        <f>IFERROR(INDEX(#REF!, SMALL(IF(#REF!=#REF!, ROW(#REF!)-ROW(#REF!)+2), ROW(296:296))),"" )</f>
        <v/>
      </c>
    </row>
    <row r="306" spans="21:22" ht="15.5">
      <c r="U306" s="23"/>
      <c r="V306" s="21" t="str">
        <f>IFERROR(INDEX(#REF!, SMALL(IF(#REF!=#REF!, ROW(#REF!)-ROW(#REF!)+2), ROW(297:297))),"" )</f>
        <v/>
      </c>
    </row>
    <row r="307" spans="21:22" ht="15.5">
      <c r="U307" s="23"/>
      <c r="V307" s="21" t="str">
        <f>IFERROR(INDEX(#REF!, SMALL(IF(#REF!=#REF!, ROW(#REF!)-ROW(#REF!)+2), ROW(298:298))),"" )</f>
        <v/>
      </c>
    </row>
    <row r="308" spans="21:22" ht="15.5">
      <c r="U308" s="23"/>
      <c r="V308" s="21" t="str">
        <f>IFERROR(INDEX(#REF!, SMALL(IF(#REF!=#REF!, ROW(#REF!)-ROW(#REF!)+2), ROW(299:299))),"" )</f>
        <v/>
      </c>
    </row>
    <row r="309" spans="21:22" ht="15.5">
      <c r="U309" s="23"/>
      <c r="V309" s="21" t="str">
        <f>IFERROR(INDEX(#REF!, SMALL(IF(#REF!=#REF!, ROW(#REF!)-ROW(#REF!)+2), ROW(300:300))),"" )</f>
        <v/>
      </c>
    </row>
    <row r="310" spans="21:22" ht="15.5">
      <c r="U310" s="23"/>
      <c r="V310" s="21" t="str">
        <f>IFERROR(INDEX(#REF!, SMALL(IF(#REF!=#REF!, ROW(#REF!)-ROW(#REF!)+2), ROW(301:301))),"" )</f>
        <v/>
      </c>
    </row>
    <row r="311" spans="21:22" ht="15.5">
      <c r="U311" s="23"/>
      <c r="V311" s="21" t="str">
        <f>IFERROR(INDEX(#REF!, SMALL(IF(#REF!=#REF!, ROW(#REF!)-ROW(#REF!)+2), ROW(302:302))),"" )</f>
        <v/>
      </c>
    </row>
    <row r="312" spans="21:22" ht="15.5">
      <c r="U312" s="23"/>
      <c r="V312" s="21" t="str">
        <f>IFERROR(INDEX(#REF!, SMALL(IF(#REF!=#REF!, ROW(#REF!)-ROW(#REF!)+2), ROW(303:303))),"" )</f>
        <v/>
      </c>
    </row>
    <row r="313" spans="21:22" ht="15.5">
      <c r="U313" s="23"/>
      <c r="V313" s="21" t="str">
        <f>IFERROR(INDEX(#REF!, SMALL(IF(#REF!=#REF!, ROW(#REF!)-ROW(#REF!)+2), ROW(304:304))),"" )</f>
        <v/>
      </c>
    </row>
    <row r="314" spans="21:22" ht="15.5">
      <c r="U314" s="23"/>
      <c r="V314" s="21" t="str">
        <f>IFERROR(INDEX(#REF!, SMALL(IF(#REF!=#REF!, ROW(#REF!)-ROW(#REF!)+2), ROW(305:305))),"" )</f>
        <v/>
      </c>
    </row>
    <row r="315" spans="21:22" ht="15.5">
      <c r="U315" s="23"/>
      <c r="V315" s="21" t="str">
        <f>IFERROR(INDEX(#REF!, SMALL(IF(#REF!=#REF!, ROW(#REF!)-ROW(#REF!)+2), ROW(306:306))),"" )</f>
        <v/>
      </c>
    </row>
    <row r="316" spans="21:22" ht="15.5">
      <c r="U316" s="23"/>
      <c r="V316" s="21" t="str">
        <f>IFERROR(INDEX(#REF!, SMALL(IF(#REF!=#REF!, ROW(#REF!)-ROW(#REF!)+2), ROW(307:307))),"" )</f>
        <v/>
      </c>
    </row>
    <row r="317" spans="21:22" ht="15.5">
      <c r="U317" s="23"/>
      <c r="V317" s="21" t="str">
        <f>IFERROR(INDEX(#REF!, SMALL(IF(#REF!=#REF!, ROW(#REF!)-ROW(#REF!)+2), ROW(308:308))),"" )</f>
        <v/>
      </c>
    </row>
    <row r="318" spans="21:22" ht="15.5">
      <c r="U318" s="23"/>
      <c r="V318" s="21" t="str">
        <f>IFERROR(INDEX(#REF!, SMALL(IF(#REF!=#REF!, ROW(#REF!)-ROW(#REF!)+2), ROW(309:309))),"" )</f>
        <v/>
      </c>
    </row>
    <row r="319" spans="21:22" ht="15.5">
      <c r="U319" s="23"/>
      <c r="V319" s="21" t="str">
        <f>IFERROR(INDEX(#REF!, SMALL(IF(#REF!=#REF!, ROW(#REF!)-ROW(#REF!)+2), ROW(310:310))),"" )</f>
        <v/>
      </c>
    </row>
    <row r="320" spans="21:22" ht="15.5">
      <c r="U320" s="23"/>
      <c r="V320" s="21" t="str">
        <f>IFERROR(INDEX(#REF!, SMALL(IF(#REF!=#REF!, ROW(#REF!)-ROW(#REF!)+2), ROW(311:311))),"" )</f>
        <v/>
      </c>
    </row>
    <row r="321" spans="21:22" ht="15.5">
      <c r="U321" s="23"/>
      <c r="V321" s="21" t="str">
        <f>IFERROR(INDEX(#REF!, SMALL(IF(#REF!=#REF!, ROW(#REF!)-ROW(#REF!)+2), ROW(312:312))),"" )</f>
        <v/>
      </c>
    </row>
    <row r="322" spans="21:22" ht="15.5">
      <c r="U322" s="23"/>
      <c r="V322" s="21" t="str">
        <f>IFERROR(INDEX(#REF!, SMALL(IF(#REF!=#REF!, ROW(#REF!)-ROW(#REF!)+2), ROW(313:313))),"" )</f>
        <v/>
      </c>
    </row>
    <row r="323" spans="21:22" ht="15.5">
      <c r="U323" s="23"/>
      <c r="V323" s="21" t="str">
        <f>IFERROR(INDEX(#REF!, SMALL(IF(#REF!=#REF!, ROW(#REF!)-ROW(#REF!)+2), ROW(314:314))),"" )</f>
        <v/>
      </c>
    </row>
    <row r="324" spans="21:22" ht="15.5">
      <c r="U324" s="23"/>
      <c r="V324" s="21" t="str">
        <f>IFERROR(INDEX(#REF!, SMALL(IF(#REF!=#REF!, ROW(#REF!)-ROW(#REF!)+2), ROW(315:315))),"" )</f>
        <v/>
      </c>
    </row>
    <row r="325" spans="21:22" ht="15.5">
      <c r="U325" s="23"/>
      <c r="V325" s="21" t="str">
        <f>IFERROR(INDEX(#REF!, SMALL(IF(#REF!=#REF!, ROW(#REF!)-ROW(#REF!)+2), ROW(316:316))),"" )</f>
        <v/>
      </c>
    </row>
    <row r="326" spans="21:22" ht="15.5">
      <c r="U326" s="23"/>
      <c r="V326" s="21" t="str">
        <f>IFERROR(INDEX(#REF!, SMALL(IF(#REF!=#REF!, ROW(#REF!)-ROW(#REF!)+2), ROW(317:317))),"" )</f>
        <v/>
      </c>
    </row>
    <row r="327" spans="21:22" ht="15.5">
      <c r="U327" s="23"/>
      <c r="V327" s="21" t="str">
        <f>IFERROR(INDEX(#REF!, SMALL(IF(#REF!=#REF!, ROW(#REF!)-ROW(#REF!)+2), ROW(318:318))),"" )</f>
        <v/>
      </c>
    </row>
    <row r="328" spans="21:22" ht="15.5">
      <c r="U328" s="23"/>
      <c r="V328" s="21" t="str">
        <f>IFERROR(INDEX(#REF!, SMALL(IF(#REF!=#REF!, ROW(#REF!)-ROW(#REF!)+2), ROW(319:319))),"" )</f>
        <v/>
      </c>
    </row>
    <row r="329" spans="21:22" ht="15.5">
      <c r="U329" s="23"/>
      <c r="V329" s="21" t="str">
        <f>IFERROR(INDEX(#REF!, SMALL(IF(#REF!=#REF!, ROW(#REF!)-ROW(#REF!)+2), ROW(320:320))),"" )</f>
        <v/>
      </c>
    </row>
    <row r="330" spans="21:22" ht="15.5">
      <c r="U330" s="23"/>
      <c r="V330" s="21" t="str">
        <f>IFERROR(INDEX(#REF!, SMALL(IF(#REF!=#REF!, ROW(#REF!)-ROW(#REF!)+2), ROW(321:321))),"" )</f>
        <v/>
      </c>
    </row>
    <row r="331" spans="21:22" ht="15.5">
      <c r="U331" s="23"/>
      <c r="V331" s="21" t="str">
        <f>IFERROR(INDEX(#REF!, SMALL(IF(#REF!=#REF!, ROW(#REF!)-ROW(#REF!)+2), ROW(322:322))),"" )</f>
        <v/>
      </c>
    </row>
    <row r="332" spans="21:22" ht="15.5">
      <c r="U332" s="23"/>
      <c r="V332" s="21" t="str">
        <f>IFERROR(INDEX(#REF!, SMALL(IF(#REF!=#REF!, ROW(#REF!)-ROW(#REF!)+2), ROW(323:323))),"" )</f>
        <v/>
      </c>
    </row>
    <row r="333" spans="21:22" ht="15.5">
      <c r="U333" s="23"/>
      <c r="V333" s="21" t="str">
        <f>IFERROR(INDEX(#REF!, SMALL(IF(#REF!=#REF!, ROW(#REF!)-ROW(#REF!)+2), ROW(324:324))),"" )</f>
        <v/>
      </c>
    </row>
    <row r="334" spans="21:22" ht="15.5">
      <c r="U334" s="23"/>
      <c r="V334" s="21" t="str">
        <f>IFERROR(INDEX(#REF!, SMALL(IF(#REF!=#REF!, ROW(#REF!)-ROW(#REF!)+2), ROW(325:325))),"" )</f>
        <v/>
      </c>
    </row>
    <row r="335" spans="21:22" ht="15.5">
      <c r="U335" s="23"/>
      <c r="V335" s="21" t="str">
        <f>IFERROR(INDEX(#REF!, SMALL(IF(#REF!=#REF!, ROW(#REF!)-ROW(#REF!)+2), ROW(326:326))),"" )</f>
        <v/>
      </c>
    </row>
    <row r="336" spans="21:22" ht="15.5">
      <c r="U336" s="23"/>
      <c r="V336" s="21" t="str">
        <f>IFERROR(INDEX(#REF!, SMALL(IF(#REF!=#REF!, ROW(#REF!)-ROW(#REF!)+2), ROW(327:327))),"" )</f>
        <v/>
      </c>
    </row>
    <row r="337" spans="21:22" ht="15.5">
      <c r="U337" s="23"/>
      <c r="V337" s="21" t="str">
        <f>IFERROR(INDEX(#REF!, SMALL(IF(#REF!=#REF!, ROW(#REF!)-ROW(#REF!)+2), ROW(328:328))),"" )</f>
        <v/>
      </c>
    </row>
    <row r="338" spans="21:22" ht="15.5">
      <c r="U338" s="23"/>
      <c r="V338" s="21" t="str">
        <f>IFERROR(INDEX(#REF!, SMALL(IF(#REF!=#REF!, ROW(#REF!)-ROW(#REF!)+2), ROW(329:329))),"" )</f>
        <v/>
      </c>
    </row>
    <row r="339" spans="21:22" ht="15.5">
      <c r="U339" s="23"/>
      <c r="V339" s="21" t="str">
        <f>IFERROR(INDEX(#REF!, SMALL(IF(#REF!=#REF!, ROW(#REF!)-ROW(#REF!)+2), ROW(330:330))),"" )</f>
        <v/>
      </c>
    </row>
    <row r="340" spans="21:22" ht="15.5">
      <c r="U340" s="23"/>
      <c r="V340" s="21" t="str">
        <f>IFERROR(INDEX(#REF!, SMALL(IF(#REF!=#REF!, ROW(#REF!)-ROW(#REF!)+2), ROW(331:331))),"" )</f>
        <v/>
      </c>
    </row>
    <row r="341" spans="21:22" ht="15.5">
      <c r="U341" s="23"/>
      <c r="V341" s="21" t="str">
        <f>IFERROR(INDEX(#REF!, SMALL(IF(#REF!=#REF!, ROW(#REF!)-ROW(#REF!)+2), ROW(332:332))),"" )</f>
        <v/>
      </c>
    </row>
    <row r="342" spans="21:22" ht="15.5">
      <c r="U342" s="23"/>
      <c r="V342" s="21" t="str">
        <f>IFERROR(INDEX(#REF!, SMALL(IF(#REF!=#REF!, ROW(#REF!)-ROW(#REF!)+2), ROW(333:333))),"" )</f>
        <v/>
      </c>
    </row>
    <row r="343" spans="21:22" ht="15.5">
      <c r="U343" s="23"/>
      <c r="V343" s="21" t="str">
        <f>IFERROR(INDEX(#REF!, SMALL(IF(#REF!=#REF!, ROW(#REF!)-ROW(#REF!)+2), ROW(334:334))),"" )</f>
        <v/>
      </c>
    </row>
    <row r="344" spans="21:22" ht="15.5">
      <c r="V344" s="21" t="str">
        <f>IFERROR(INDEX(#REF!, SMALL(IF(#REF!=#REF!, ROW(#REF!)-ROW(#REF!)+2), ROW(335:335))),"" )</f>
        <v/>
      </c>
    </row>
    <row r="345" spans="21:22" ht="15.5">
      <c r="V345" s="21" t="str">
        <f>IFERROR(INDEX(#REF!, SMALL(IF(#REF!=#REF!, ROW(#REF!)-ROW(#REF!)+2), ROW(336:336))),"" )</f>
        <v/>
      </c>
    </row>
    <row r="346" spans="21:22" ht="15.5">
      <c r="V346" s="21" t="str">
        <f>IFERROR(INDEX(#REF!, SMALL(IF(#REF!=#REF!, ROW(#REF!)-ROW(#REF!)+2), ROW(337:337))),"" )</f>
        <v/>
      </c>
    </row>
    <row r="347" spans="21:22" ht="15.5">
      <c r="V347" s="21" t="str">
        <f>IFERROR(INDEX(#REF!, SMALL(IF(#REF!=#REF!, ROW(#REF!)-ROW(#REF!)+2), ROW(338:338))),"" )</f>
        <v/>
      </c>
    </row>
    <row r="348" spans="21:22" ht="15.5">
      <c r="V348" s="21" t="str">
        <f>IFERROR(INDEX(#REF!, SMALL(IF(#REF!=#REF!, ROW(#REF!)-ROW(#REF!)+2), ROW(339:339))),"" )</f>
        <v/>
      </c>
    </row>
    <row r="349" spans="21:22" ht="15.5">
      <c r="V349" s="21" t="str">
        <f>IFERROR(INDEX(#REF!, SMALL(IF(#REF!=#REF!, ROW(#REF!)-ROW(#REF!)+2), ROW(340:340))),"" )</f>
        <v/>
      </c>
    </row>
    <row r="350" spans="21:22" ht="15.5">
      <c r="V350" s="21" t="str">
        <f>IFERROR(INDEX(#REF!, SMALL(IF(#REF!=#REF!, ROW(#REF!)-ROW(#REF!)+2), ROW(341:341))),"" )</f>
        <v/>
      </c>
    </row>
    <row r="351" spans="21:22" ht="15.5">
      <c r="V351" s="21" t="str">
        <f>IFERROR(INDEX(#REF!, SMALL(IF(#REF!=#REF!, ROW(#REF!)-ROW(#REF!)+2), ROW(342:342))),"" )</f>
        <v/>
      </c>
    </row>
    <row r="352" spans="21:22" ht="15.5">
      <c r="V352" s="21" t="str">
        <f>IFERROR(INDEX(#REF!, SMALL(IF(#REF!=#REF!, ROW(#REF!)-ROW(#REF!)+2), ROW(343:343))),"" )</f>
        <v/>
      </c>
    </row>
    <row r="353" spans="22:22" ht="15.5">
      <c r="V353" s="21" t="str">
        <f>IFERROR(INDEX(#REF!, SMALL(IF(#REF!=#REF!, ROW(#REF!)-ROW(#REF!)+2), ROW(344:344))),"" )</f>
        <v/>
      </c>
    </row>
    <row r="354" spans="22:22" ht="15.5">
      <c r="V354" s="21" t="str">
        <f>IFERROR(INDEX(#REF!, SMALL(IF(#REF!=#REF!, ROW(#REF!)-ROW(#REF!)+2), ROW(345:345))),"" )</f>
        <v/>
      </c>
    </row>
    <row r="355" spans="22:22" ht="15.5">
      <c r="V355" s="21" t="str">
        <f>IFERROR(INDEX(#REF!, SMALL(IF(#REF!=#REF!, ROW(#REF!)-ROW(#REF!)+2), ROW(346:346))),"" )</f>
        <v/>
      </c>
    </row>
    <row r="356" spans="22:22" ht="15.5">
      <c r="V356" s="21" t="str">
        <f>IFERROR(INDEX(#REF!, SMALL(IF(#REF!=#REF!, ROW(#REF!)-ROW(#REF!)+2), ROW(347:347))),"" )</f>
        <v/>
      </c>
    </row>
    <row r="357" spans="22:22" ht="15.5">
      <c r="V357" s="21" t="str">
        <f>IFERROR(INDEX(#REF!, SMALL(IF(#REF!=#REF!, ROW(#REF!)-ROW(#REF!)+2), ROW(348:348))),"" )</f>
        <v/>
      </c>
    </row>
    <row r="358" spans="22:22" ht="15.5">
      <c r="V358" s="21" t="str">
        <f>IFERROR(INDEX(#REF!, SMALL(IF(#REF!=#REF!, ROW(#REF!)-ROW(#REF!)+2), ROW(349:349))),"" )</f>
        <v/>
      </c>
    </row>
    <row r="359" spans="22:22" ht="15.5">
      <c r="V359" s="21" t="str">
        <f>IFERROR(INDEX(#REF!, SMALL(IF(#REF!=#REF!, ROW(#REF!)-ROW(#REF!)+2), ROW(350:350))),"" )</f>
        <v/>
      </c>
    </row>
    <row r="360" spans="22:22" ht="15.5">
      <c r="V360" s="21" t="str">
        <f>IFERROR(INDEX(#REF!, SMALL(IF(#REF!=#REF!, ROW(#REF!)-ROW(#REF!)+2), ROW(351:351))),"" )</f>
        <v/>
      </c>
    </row>
    <row r="361" spans="22:22" ht="15.5">
      <c r="V361" s="21" t="str">
        <f>IFERROR(INDEX(#REF!, SMALL(IF(#REF!=#REF!, ROW(#REF!)-ROW(#REF!)+2), ROW(352:352))),"" )</f>
        <v/>
      </c>
    </row>
    <row r="362" spans="22:22" ht="15.5">
      <c r="V362" s="21" t="str">
        <f>IFERROR(INDEX(#REF!, SMALL(IF(#REF!=#REF!, ROW(#REF!)-ROW(#REF!)+2), ROW(353:353))),"" )</f>
        <v/>
      </c>
    </row>
    <row r="363" spans="22:22" ht="15.5">
      <c r="V363" s="21" t="str">
        <f>IFERROR(INDEX(#REF!, SMALL(IF(#REF!=#REF!, ROW(#REF!)-ROW(#REF!)+2), ROW(354:354))),"" )</f>
        <v/>
      </c>
    </row>
    <row r="364" spans="22:22" ht="15.5">
      <c r="V364" s="21" t="str">
        <f>IFERROR(INDEX(#REF!, SMALL(IF(#REF!=#REF!, ROW(#REF!)-ROW(#REF!)+2), ROW(355:355))),"" )</f>
        <v/>
      </c>
    </row>
    <row r="365" spans="22:22" ht="15.5">
      <c r="V365" s="21" t="str">
        <f>IFERROR(INDEX(#REF!, SMALL(IF(#REF!=#REF!, ROW(#REF!)-ROW(#REF!)+2), ROW(356:356))),"" )</f>
        <v/>
      </c>
    </row>
    <row r="366" spans="22:22" ht="15.5">
      <c r="V366" s="21" t="str">
        <f>IFERROR(INDEX(#REF!, SMALL(IF(#REF!=#REF!, ROW(#REF!)-ROW(#REF!)+2), ROW(357:357))),"" )</f>
        <v/>
      </c>
    </row>
    <row r="367" spans="22:22" ht="15.5">
      <c r="V367" s="21" t="str">
        <f>IFERROR(INDEX(#REF!, SMALL(IF(#REF!=#REF!, ROW(#REF!)-ROW(#REF!)+2), ROW(358:358))),"" )</f>
        <v/>
      </c>
    </row>
    <row r="368" spans="22:22" ht="15.5">
      <c r="V368" s="21" t="str">
        <f>IFERROR(INDEX(#REF!, SMALL(IF(#REF!=#REF!, ROW(#REF!)-ROW(#REF!)+2), ROW(359:359))),"" )</f>
        <v/>
      </c>
    </row>
    <row r="369" spans="22:22" ht="15.5">
      <c r="V369" s="21" t="str">
        <f>IFERROR(INDEX(#REF!, SMALL(IF(#REF!=#REF!, ROW(#REF!)-ROW(#REF!)+2), ROW(360:360))),"" )</f>
        <v/>
      </c>
    </row>
    <row r="370" spans="22:22" ht="15.5">
      <c r="V370" s="21" t="str">
        <f>IFERROR(INDEX(#REF!, SMALL(IF(#REF!=#REF!, ROW(#REF!)-ROW(#REF!)+2), ROW(361:361))),"" )</f>
        <v/>
      </c>
    </row>
    <row r="371" spans="22:22" ht="15.5">
      <c r="V371" s="21" t="str">
        <f>IFERROR(INDEX(#REF!, SMALL(IF(#REF!=#REF!, ROW(#REF!)-ROW(#REF!)+2), ROW(362:362))),"" )</f>
        <v/>
      </c>
    </row>
    <row r="372" spans="22:22" ht="15.5">
      <c r="V372" s="21" t="str">
        <f>IFERROR(INDEX(#REF!, SMALL(IF(#REF!=#REF!, ROW(#REF!)-ROW(#REF!)+2), ROW(363:363))),"" )</f>
        <v/>
      </c>
    </row>
    <row r="373" spans="22:22" ht="15.5">
      <c r="V373" s="21" t="str">
        <f>IFERROR(INDEX(#REF!, SMALL(IF(#REF!=#REF!, ROW(#REF!)-ROW(#REF!)+2), ROW(364:364))),"" )</f>
        <v/>
      </c>
    </row>
    <row r="374" spans="22:22" ht="15.5">
      <c r="V374" s="21" t="str">
        <f>IFERROR(INDEX(#REF!, SMALL(IF(#REF!=#REF!, ROW(#REF!)-ROW(#REF!)+2), ROW(365:365))),"" )</f>
        <v/>
      </c>
    </row>
    <row r="375" spans="22:22" ht="15.5">
      <c r="V375" s="21" t="str">
        <f>IFERROR(INDEX(#REF!, SMALL(IF(#REF!=#REF!, ROW(#REF!)-ROW(#REF!)+2), ROW(366:366))),"" )</f>
        <v/>
      </c>
    </row>
    <row r="376" spans="22:22" ht="15.5">
      <c r="V376" s="21" t="str">
        <f>IFERROR(INDEX(#REF!, SMALL(IF(#REF!=#REF!, ROW(#REF!)-ROW(#REF!)+2), ROW(367:367))),"" )</f>
        <v/>
      </c>
    </row>
    <row r="377" spans="22:22" ht="15.5">
      <c r="V377" s="21" t="str">
        <f>IFERROR(INDEX(#REF!, SMALL(IF(#REF!=#REF!, ROW(#REF!)-ROW(#REF!)+2), ROW(368:368))),"" )</f>
        <v/>
      </c>
    </row>
    <row r="378" spans="22:22" ht="15.5">
      <c r="V378" s="21" t="str">
        <f>IFERROR(INDEX(#REF!, SMALL(IF(#REF!=#REF!, ROW(#REF!)-ROW(#REF!)+2), ROW(369:369))),"" )</f>
        <v/>
      </c>
    </row>
    <row r="379" spans="22:22" ht="15.5">
      <c r="V379" s="21" t="str">
        <f>IFERROR(INDEX(#REF!, SMALL(IF(#REF!=#REF!, ROW(#REF!)-ROW(#REF!)+2), ROW(370:370))),"" )</f>
        <v/>
      </c>
    </row>
    <row r="380" spans="22:22" ht="15.5">
      <c r="V380" s="21" t="str">
        <f>IFERROR(INDEX(#REF!, SMALL(IF(#REF!=#REF!, ROW(#REF!)-ROW(#REF!)+2), ROW(371:371))),"" )</f>
        <v/>
      </c>
    </row>
    <row r="381" spans="22:22" ht="15.5">
      <c r="V381" s="21" t="str">
        <f>IFERROR(INDEX(#REF!, SMALL(IF(#REF!=#REF!, ROW(#REF!)-ROW(#REF!)+2), ROW(372:372))),"" )</f>
        <v/>
      </c>
    </row>
    <row r="382" spans="22:22" ht="15.5">
      <c r="V382" s="21" t="str">
        <f>IFERROR(INDEX(#REF!, SMALL(IF(#REF!=#REF!, ROW(#REF!)-ROW(#REF!)+2), ROW(373:373))),"" )</f>
        <v/>
      </c>
    </row>
    <row r="383" spans="22:22" ht="15.5">
      <c r="V383" s="21" t="str">
        <f>IFERROR(INDEX(#REF!, SMALL(IF(#REF!=#REF!, ROW(#REF!)-ROW(#REF!)+2), ROW(374:374))),"" )</f>
        <v/>
      </c>
    </row>
    <row r="384" spans="22:22" ht="15.5">
      <c r="V384" s="21" t="str">
        <f>IFERROR(INDEX(#REF!, SMALL(IF(#REF!=#REF!, ROW(#REF!)-ROW(#REF!)+2), ROW(375:375))),"" )</f>
        <v/>
      </c>
    </row>
    <row r="385" spans="22:22" ht="15.5">
      <c r="V385" s="21" t="str">
        <f>IFERROR(INDEX(#REF!, SMALL(IF(#REF!=#REF!, ROW(#REF!)-ROW(#REF!)+2), ROW(376:376))),"" )</f>
        <v/>
      </c>
    </row>
    <row r="386" spans="22:22" ht="15.5">
      <c r="V386" s="21" t="str">
        <f>IFERROR(INDEX(#REF!, SMALL(IF(#REF!=#REF!, ROW(#REF!)-ROW(#REF!)+2), ROW(377:377))),"" )</f>
        <v/>
      </c>
    </row>
    <row r="387" spans="22:22" ht="15.5">
      <c r="V387" s="21" t="str">
        <f>IFERROR(INDEX(#REF!, SMALL(IF(#REF!=#REF!, ROW(#REF!)-ROW(#REF!)+2), ROW(378:378))),"" )</f>
        <v/>
      </c>
    </row>
    <row r="388" spans="22:22" ht="15.5">
      <c r="V388" s="21" t="str">
        <f>IFERROR(INDEX(#REF!, SMALL(IF(#REF!=#REF!, ROW(#REF!)-ROW(#REF!)+2), ROW(379:379))),"" )</f>
        <v/>
      </c>
    </row>
    <row r="389" spans="22:22" ht="15.5">
      <c r="V389" s="21" t="str">
        <f>IFERROR(INDEX(#REF!, SMALL(IF(#REF!=#REF!, ROW(#REF!)-ROW(#REF!)+2), ROW(380:380))),"" )</f>
        <v/>
      </c>
    </row>
    <row r="390" spans="22:22" ht="15.5">
      <c r="V390" s="21" t="str">
        <f>IFERROR(INDEX(#REF!, SMALL(IF(#REF!=#REF!, ROW(#REF!)-ROW(#REF!)+2), ROW(381:381))),"" )</f>
        <v/>
      </c>
    </row>
    <row r="391" spans="22:22" ht="15.5">
      <c r="V391" s="21" t="str">
        <f>IFERROR(INDEX(#REF!, SMALL(IF(#REF!=#REF!, ROW(#REF!)-ROW(#REF!)+2), ROW(382:382))),"" )</f>
        <v/>
      </c>
    </row>
    <row r="392" spans="22:22" ht="15.5">
      <c r="V392" s="21" t="str">
        <f>IFERROR(INDEX(#REF!, SMALL(IF(#REF!=#REF!, ROW(#REF!)-ROW(#REF!)+2), ROW(383:383))),"" )</f>
        <v/>
      </c>
    </row>
    <row r="393" spans="22:22" ht="15.5">
      <c r="V393" s="21" t="str">
        <f>IFERROR(INDEX(#REF!, SMALL(IF(#REF!=#REF!, ROW(#REF!)-ROW(#REF!)+2), ROW(384:384))),"" )</f>
        <v/>
      </c>
    </row>
    <row r="394" spans="22:22" ht="15.5">
      <c r="V394" s="21" t="str">
        <f>IFERROR(INDEX(#REF!, SMALL(IF(#REF!=#REF!, ROW(#REF!)-ROW(#REF!)+2), ROW(385:385))),"" )</f>
        <v/>
      </c>
    </row>
    <row r="395" spans="22:22" ht="15.5">
      <c r="V395" s="21" t="str">
        <f>IFERROR(INDEX(#REF!, SMALL(IF(#REF!=#REF!, ROW(#REF!)-ROW(#REF!)+2), ROW(386:386))),"" )</f>
        <v/>
      </c>
    </row>
    <row r="396" spans="22:22" ht="15.5">
      <c r="V396" s="21" t="str">
        <f>IFERROR(INDEX(#REF!, SMALL(IF(#REF!=#REF!, ROW(#REF!)-ROW(#REF!)+2), ROW(387:387))),"" )</f>
        <v/>
      </c>
    </row>
    <row r="397" spans="22:22" ht="15.5">
      <c r="V397" s="21" t="str">
        <f>IFERROR(INDEX(#REF!, SMALL(IF(#REF!=#REF!, ROW(#REF!)-ROW(#REF!)+2), ROW(388:388))),"" )</f>
        <v/>
      </c>
    </row>
    <row r="398" spans="22:22" ht="15.5">
      <c r="V398" s="21" t="str">
        <f>IFERROR(INDEX(#REF!, SMALL(IF(#REF!=#REF!, ROW(#REF!)-ROW(#REF!)+2), ROW(389:389))),"" )</f>
        <v/>
      </c>
    </row>
    <row r="399" spans="22:22" ht="15.5">
      <c r="V399" s="21" t="str">
        <f>IFERROR(INDEX(#REF!, SMALL(IF(#REF!=#REF!, ROW(#REF!)-ROW(#REF!)+2), ROW(390:390))),"" )</f>
        <v/>
      </c>
    </row>
    <row r="400" spans="22:22" ht="15.5">
      <c r="V400" s="21" t="str">
        <f>IFERROR(INDEX(#REF!, SMALL(IF(#REF!=#REF!, ROW(#REF!)-ROW(#REF!)+2), ROW(391:391))),"" )</f>
        <v/>
      </c>
    </row>
    <row r="401" spans="22:22" ht="15.5">
      <c r="V401" s="21" t="str">
        <f>IFERROR(INDEX(#REF!, SMALL(IF(#REF!=#REF!, ROW(#REF!)-ROW(#REF!)+2), ROW(392:392))),"" )</f>
        <v/>
      </c>
    </row>
    <row r="402" spans="22:22" ht="15.5">
      <c r="V402" s="21" t="str">
        <f>IFERROR(INDEX(#REF!, SMALL(IF(#REF!=#REF!, ROW(#REF!)-ROW(#REF!)+2), ROW(393:393))),"" )</f>
        <v/>
      </c>
    </row>
    <row r="403" spans="22:22" ht="15.5">
      <c r="V403" s="21" t="str">
        <f>IFERROR(INDEX(#REF!, SMALL(IF(#REF!=#REF!, ROW(#REF!)-ROW(#REF!)+2), ROW(394:394))),"" )</f>
        <v/>
      </c>
    </row>
    <row r="404" spans="22:22" ht="15.5">
      <c r="V404" s="21" t="str">
        <f>IFERROR(INDEX(#REF!, SMALL(IF(#REF!=#REF!, ROW(#REF!)-ROW(#REF!)+2), ROW(395:395))),"" )</f>
        <v/>
      </c>
    </row>
    <row r="405" spans="22:22" ht="15.5">
      <c r="V405" s="21" t="str">
        <f>IFERROR(INDEX(#REF!, SMALL(IF(#REF!=#REF!, ROW(#REF!)-ROW(#REF!)+2), ROW(396:396))),"" )</f>
        <v/>
      </c>
    </row>
    <row r="406" spans="22:22" ht="15.5">
      <c r="V406" s="21" t="str">
        <f>IFERROR(INDEX(#REF!, SMALL(IF(#REF!=#REF!, ROW(#REF!)-ROW(#REF!)+2), ROW(397:397))),"" )</f>
        <v/>
      </c>
    </row>
    <row r="407" spans="22:22" ht="15.5">
      <c r="V407" s="21" t="str">
        <f>IFERROR(INDEX(#REF!, SMALL(IF(#REF!=#REF!, ROW(#REF!)-ROW(#REF!)+2), ROW(398:398))),"" )</f>
        <v/>
      </c>
    </row>
    <row r="408" spans="22:22" ht="15.5">
      <c r="V408" s="21" t="str">
        <f>IFERROR(INDEX(#REF!, SMALL(IF(#REF!=#REF!, ROW(#REF!)-ROW(#REF!)+2), ROW(399:399))),"" )</f>
        <v/>
      </c>
    </row>
    <row r="409" spans="22:22" ht="15.5">
      <c r="V409" s="21" t="str">
        <f>IFERROR(INDEX(#REF!, SMALL(IF(#REF!=#REF!, ROW(#REF!)-ROW(#REF!)+2), ROW(400:400))),"" )</f>
        <v/>
      </c>
    </row>
    <row r="410" spans="22:22" ht="15.5">
      <c r="V410" s="21" t="str">
        <f>IFERROR(INDEX(#REF!, SMALL(IF(#REF!=#REF!, ROW(#REF!)-ROW(#REF!)+2), ROW(401:401))),"" )</f>
        <v/>
      </c>
    </row>
    <row r="411" spans="22:22" ht="15.5">
      <c r="V411" s="21" t="str">
        <f>IFERROR(INDEX(#REF!, SMALL(IF(#REF!=#REF!, ROW(#REF!)-ROW(#REF!)+2), ROW(402:402))),"" )</f>
        <v/>
      </c>
    </row>
    <row r="412" spans="22:22" ht="15.5">
      <c r="V412" s="21" t="str">
        <f>IFERROR(INDEX(#REF!, SMALL(IF(#REF!=#REF!, ROW(#REF!)-ROW(#REF!)+2), ROW(403:403))),"" )</f>
        <v/>
      </c>
    </row>
    <row r="413" spans="22:22" ht="15.5">
      <c r="V413" s="21" t="str">
        <f>IFERROR(INDEX(#REF!, SMALL(IF(#REF!=#REF!, ROW(#REF!)-ROW(#REF!)+2), ROW(404:404))),"" )</f>
        <v/>
      </c>
    </row>
    <row r="414" spans="22:22" ht="15.5">
      <c r="V414" s="21" t="str">
        <f>IFERROR(INDEX(#REF!, SMALL(IF(#REF!=#REF!, ROW(#REF!)-ROW(#REF!)+2), ROW(405:405))),"" )</f>
        <v/>
      </c>
    </row>
    <row r="415" spans="22:22" ht="15.5">
      <c r="V415" s="21" t="str">
        <f>IFERROR(INDEX(#REF!, SMALL(IF(#REF!=#REF!, ROW(#REF!)-ROW(#REF!)+2), ROW(406:406))),"" )</f>
        <v/>
      </c>
    </row>
    <row r="416" spans="22:22" ht="15.5">
      <c r="V416" s="21" t="str">
        <f>IFERROR(INDEX(#REF!, SMALL(IF(#REF!=#REF!, ROW(#REF!)-ROW(#REF!)+2), ROW(407:407))),"" )</f>
        <v/>
      </c>
    </row>
    <row r="417" spans="22:22" ht="15.5">
      <c r="V417" s="21" t="str">
        <f>IFERROR(INDEX(#REF!, SMALL(IF(#REF!=#REF!, ROW(#REF!)-ROW(#REF!)+2), ROW(408:408))),"" )</f>
        <v/>
      </c>
    </row>
    <row r="418" spans="22:22" ht="15.5">
      <c r="V418" s="21" t="str">
        <f>IFERROR(INDEX(#REF!, SMALL(IF(#REF!=#REF!, ROW(#REF!)-ROW(#REF!)+2), ROW(409:409))),"" )</f>
        <v/>
      </c>
    </row>
    <row r="419" spans="22:22" ht="15.5">
      <c r="V419" s="21" t="str">
        <f>IFERROR(INDEX(#REF!, SMALL(IF(#REF!=#REF!, ROW(#REF!)-ROW(#REF!)+2), ROW(410:410))),"" )</f>
        <v/>
      </c>
    </row>
    <row r="420" spans="22:22" ht="15.5">
      <c r="V420" s="21" t="str">
        <f>IFERROR(INDEX(#REF!, SMALL(IF(#REF!=#REF!, ROW(#REF!)-ROW(#REF!)+2), ROW(411:411))),"" )</f>
        <v/>
      </c>
    </row>
    <row r="421" spans="22:22" ht="15.5">
      <c r="V421" s="21" t="str">
        <f>IFERROR(INDEX(#REF!, SMALL(IF(#REF!=#REF!, ROW(#REF!)-ROW(#REF!)+2), ROW(412:412))),"" )</f>
        <v/>
      </c>
    </row>
    <row r="422" spans="22:22" ht="15.5">
      <c r="V422" s="21" t="str">
        <f>IFERROR(INDEX(#REF!, SMALL(IF(#REF!=#REF!, ROW(#REF!)-ROW(#REF!)+2), ROW(413:413))),"" )</f>
        <v/>
      </c>
    </row>
    <row r="423" spans="22:22" ht="15.5">
      <c r="V423" s="21" t="str">
        <f>IFERROR(INDEX(#REF!, SMALL(IF(#REF!=#REF!, ROW(#REF!)-ROW(#REF!)+2), ROW(414:414))),"" )</f>
        <v/>
      </c>
    </row>
    <row r="424" spans="22:22" ht="15.5">
      <c r="V424" s="21" t="str">
        <f>IFERROR(INDEX(#REF!, SMALL(IF(#REF!=#REF!, ROW(#REF!)-ROW(#REF!)+2), ROW(415:415))),"" )</f>
        <v/>
      </c>
    </row>
    <row r="425" spans="22:22" ht="15.5">
      <c r="V425" s="21" t="str">
        <f>IFERROR(INDEX(#REF!, SMALL(IF(#REF!=#REF!, ROW(#REF!)-ROW(#REF!)+2), ROW(416:416))),"" )</f>
        <v/>
      </c>
    </row>
    <row r="426" spans="22:22" ht="15.5">
      <c r="V426" s="21" t="str">
        <f>IFERROR(INDEX(#REF!, SMALL(IF(#REF!=#REF!, ROW(#REF!)-ROW(#REF!)+2), ROW(417:417))),"" )</f>
        <v/>
      </c>
    </row>
    <row r="427" spans="22:22" ht="15.5">
      <c r="V427" s="21" t="str">
        <f>IFERROR(INDEX(#REF!, SMALL(IF(#REF!=#REF!, ROW(#REF!)-ROW(#REF!)+2), ROW(418:418))),"" )</f>
        <v/>
      </c>
    </row>
    <row r="428" spans="22:22" ht="15.5">
      <c r="V428" s="21" t="str">
        <f>IFERROR(INDEX(#REF!, SMALL(IF(#REF!=#REF!, ROW(#REF!)-ROW(#REF!)+2), ROW(419:419))),"" )</f>
        <v/>
      </c>
    </row>
    <row r="429" spans="22:22" ht="15.5">
      <c r="V429" s="21" t="str">
        <f>IFERROR(INDEX(#REF!, SMALL(IF(#REF!=#REF!, ROW(#REF!)-ROW(#REF!)+2), ROW(420:420))),"" )</f>
        <v/>
      </c>
    </row>
    <row r="430" spans="22:22" ht="15.5">
      <c r="V430" s="21" t="str">
        <f>IFERROR(INDEX(#REF!, SMALL(IF(#REF!=#REF!, ROW(#REF!)-ROW(#REF!)+2), ROW(421:421))),"" )</f>
        <v/>
      </c>
    </row>
    <row r="431" spans="22:22" ht="15.5">
      <c r="V431" s="21" t="str">
        <f>IFERROR(INDEX(#REF!, SMALL(IF(#REF!=#REF!, ROW(#REF!)-ROW(#REF!)+2), ROW(422:422))),"" )</f>
        <v/>
      </c>
    </row>
    <row r="432" spans="22:22" ht="15.5">
      <c r="V432" s="21" t="str">
        <f>IFERROR(INDEX(#REF!, SMALL(IF(#REF!=#REF!, ROW(#REF!)-ROW(#REF!)+2), ROW(423:423))),"" )</f>
        <v/>
      </c>
    </row>
    <row r="433" spans="22:22" ht="15.5">
      <c r="V433" s="21" t="str">
        <f>IFERROR(INDEX(#REF!, SMALL(IF(#REF!=#REF!, ROW(#REF!)-ROW(#REF!)+2), ROW(424:424))),"" )</f>
        <v/>
      </c>
    </row>
    <row r="434" spans="22:22" ht="15.5">
      <c r="V434" s="21" t="str">
        <f>IFERROR(INDEX(#REF!, SMALL(IF(#REF!=#REF!, ROW(#REF!)-ROW(#REF!)+2), ROW(425:425))),"" )</f>
        <v/>
      </c>
    </row>
    <row r="435" spans="22:22" ht="15.5">
      <c r="V435" s="21" t="str">
        <f>IFERROR(INDEX(#REF!, SMALL(IF(#REF!=#REF!, ROW(#REF!)-ROW(#REF!)+2), ROW(426:426))),"" )</f>
        <v/>
      </c>
    </row>
    <row r="436" spans="22:22" ht="15.5">
      <c r="V436" s="21" t="str">
        <f>IFERROR(INDEX(#REF!, SMALL(IF(#REF!=#REF!, ROW(#REF!)-ROW(#REF!)+2), ROW(427:427))),"" )</f>
        <v/>
      </c>
    </row>
    <row r="437" spans="22:22" ht="15.5">
      <c r="V437" s="21" t="str">
        <f>IFERROR(INDEX(#REF!, SMALL(IF(#REF!=#REF!, ROW(#REF!)-ROW(#REF!)+2), ROW(428:428))),"" )</f>
        <v/>
      </c>
    </row>
    <row r="438" spans="22:22" ht="15.5">
      <c r="V438" s="21" t="str">
        <f>IFERROR(INDEX(#REF!, SMALL(IF(#REF!=#REF!, ROW(#REF!)-ROW(#REF!)+2), ROW(429:429))),"" )</f>
        <v/>
      </c>
    </row>
    <row r="439" spans="22:22" ht="15.5">
      <c r="V439" s="21" t="str">
        <f>IFERROR(INDEX(#REF!, SMALL(IF(#REF!=#REF!, ROW(#REF!)-ROW(#REF!)+2), ROW(430:430))),"" )</f>
        <v/>
      </c>
    </row>
    <row r="440" spans="22:22" ht="15.5">
      <c r="V440" s="21" t="str">
        <f>IFERROR(INDEX(#REF!, SMALL(IF(#REF!=#REF!, ROW(#REF!)-ROW(#REF!)+2), ROW(431:431))),"" )</f>
        <v/>
      </c>
    </row>
    <row r="441" spans="22:22" ht="15.5">
      <c r="V441" s="21" t="str">
        <f>IFERROR(INDEX(#REF!, SMALL(IF(#REF!=#REF!, ROW(#REF!)-ROW(#REF!)+2), ROW(432:432))),"" )</f>
        <v/>
      </c>
    </row>
    <row r="442" spans="22:22" ht="15.5">
      <c r="V442" s="21" t="str">
        <f>IFERROR(INDEX(#REF!, SMALL(IF(#REF!=#REF!, ROW(#REF!)-ROW(#REF!)+2), ROW(433:433))),"" )</f>
        <v/>
      </c>
    </row>
    <row r="443" spans="22:22" ht="15.5">
      <c r="V443" s="21" t="str">
        <f>IFERROR(INDEX(#REF!, SMALL(IF(#REF!=#REF!, ROW(#REF!)-ROW(#REF!)+2), ROW(434:434))),"" )</f>
        <v/>
      </c>
    </row>
    <row r="444" spans="22:22" ht="15.5">
      <c r="V444" s="21" t="str">
        <f>IFERROR(INDEX(#REF!, SMALL(IF(#REF!=#REF!, ROW(#REF!)-ROW(#REF!)+2), ROW(435:435))),"" )</f>
        <v/>
      </c>
    </row>
    <row r="445" spans="22:22" ht="15.5">
      <c r="V445" s="21" t="str">
        <f>IFERROR(INDEX(#REF!, SMALL(IF(#REF!=#REF!, ROW(#REF!)-ROW(#REF!)+2), ROW(436:436))),"" )</f>
        <v/>
      </c>
    </row>
    <row r="446" spans="22:22" ht="15.5">
      <c r="V446" s="21" t="str">
        <f>IFERROR(INDEX(#REF!, SMALL(IF(#REF!=#REF!, ROW(#REF!)-ROW(#REF!)+2), ROW(437:437))),"" )</f>
        <v/>
      </c>
    </row>
    <row r="447" spans="22:22" ht="15.5">
      <c r="V447" s="21" t="str">
        <f>IFERROR(INDEX(#REF!, SMALL(IF(#REF!=#REF!, ROW(#REF!)-ROW(#REF!)+2), ROW(438:438))),"" )</f>
        <v/>
      </c>
    </row>
    <row r="448" spans="22:22" ht="15.5">
      <c r="V448" s="21" t="str">
        <f>IFERROR(INDEX(#REF!, SMALL(IF(#REF!=#REF!, ROW(#REF!)-ROW(#REF!)+2), ROW(439:439))),"" )</f>
        <v/>
      </c>
    </row>
    <row r="449" spans="22:22" ht="15.5">
      <c r="V449" s="21" t="str">
        <f>IFERROR(INDEX(#REF!, SMALL(IF(#REF!=#REF!, ROW(#REF!)-ROW(#REF!)+2), ROW(440:440))),"" )</f>
        <v/>
      </c>
    </row>
    <row r="450" spans="22:22" ht="15.5">
      <c r="V450" s="21" t="str">
        <f>IFERROR(INDEX(#REF!, SMALL(IF(#REF!=#REF!, ROW(#REF!)-ROW(#REF!)+2), ROW(441:441))),"" )</f>
        <v/>
      </c>
    </row>
    <row r="451" spans="22:22" ht="15.5">
      <c r="V451" s="21" t="str">
        <f>IFERROR(INDEX(#REF!, SMALL(IF(#REF!=#REF!, ROW(#REF!)-ROW(#REF!)+2), ROW(442:442))),"" )</f>
        <v/>
      </c>
    </row>
    <row r="452" spans="22:22" ht="15.5">
      <c r="V452" s="21" t="str">
        <f>IFERROR(INDEX(#REF!, SMALL(IF(#REF!=#REF!, ROW(#REF!)-ROW(#REF!)+2), ROW(443:443))),"" )</f>
        <v/>
      </c>
    </row>
    <row r="453" spans="22:22" ht="15.5">
      <c r="V453" s="21" t="str">
        <f>IFERROR(INDEX(#REF!, SMALL(IF(#REF!=#REF!, ROW(#REF!)-ROW(#REF!)+2), ROW(444:444))),"" )</f>
        <v/>
      </c>
    </row>
    <row r="454" spans="22:22" ht="15.5">
      <c r="V454" s="21" t="str">
        <f>IFERROR(INDEX(#REF!, SMALL(IF(#REF!=#REF!, ROW(#REF!)-ROW(#REF!)+2), ROW(445:445))),"" )</f>
        <v/>
      </c>
    </row>
    <row r="455" spans="22:22" ht="15.5">
      <c r="V455" s="21" t="str">
        <f>IFERROR(INDEX(#REF!, SMALL(IF(#REF!=#REF!, ROW(#REF!)-ROW(#REF!)+2), ROW(446:446))),"" )</f>
        <v/>
      </c>
    </row>
    <row r="456" spans="22:22" ht="15.5">
      <c r="V456" s="21" t="str">
        <f>IFERROR(INDEX(#REF!, SMALL(IF(#REF!=#REF!, ROW(#REF!)-ROW(#REF!)+2), ROW(447:447))),"" )</f>
        <v/>
      </c>
    </row>
    <row r="457" spans="22:22" ht="15.5">
      <c r="V457" s="21" t="str">
        <f>IFERROR(INDEX(#REF!, SMALL(IF(#REF!=#REF!, ROW(#REF!)-ROW(#REF!)+2), ROW(448:448))),"" )</f>
        <v/>
      </c>
    </row>
    <row r="458" spans="22:22" ht="15.5">
      <c r="V458" s="21" t="str">
        <f>IFERROR(INDEX(#REF!, SMALL(IF(#REF!=#REF!, ROW(#REF!)-ROW(#REF!)+2), ROW(449:449))),"" )</f>
        <v/>
      </c>
    </row>
    <row r="459" spans="22:22" ht="15.5">
      <c r="V459" s="21" t="str">
        <f>IFERROR(INDEX(#REF!, SMALL(IF(#REF!=#REF!, ROW(#REF!)-ROW(#REF!)+2), ROW(450:450))),"" )</f>
        <v/>
      </c>
    </row>
    <row r="460" spans="22:22" ht="15.5">
      <c r="V460" s="21" t="str">
        <f>IFERROR(INDEX(#REF!, SMALL(IF(#REF!=#REF!, ROW(#REF!)-ROW(#REF!)+2), ROW(451:451))),"" )</f>
        <v/>
      </c>
    </row>
    <row r="461" spans="22:22" ht="15.5">
      <c r="V461" s="21" t="str">
        <f>IFERROR(INDEX(#REF!, SMALL(IF(#REF!=#REF!, ROW(#REF!)-ROW(#REF!)+2), ROW(452:452))),"" )</f>
        <v/>
      </c>
    </row>
    <row r="462" spans="22:22" ht="15.5">
      <c r="V462" s="21" t="str">
        <f>IFERROR(INDEX(#REF!, SMALL(IF(#REF!=#REF!, ROW(#REF!)-ROW(#REF!)+2), ROW(453:453))),"" )</f>
        <v/>
      </c>
    </row>
    <row r="463" spans="22:22" ht="15.5">
      <c r="V463" s="21" t="str">
        <f>IFERROR(INDEX(#REF!, SMALL(IF(#REF!=#REF!, ROW(#REF!)-ROW(#REF!)+2), ROW(454:454))),"" )</f>
        <v/>
      </c>
    </row>
    <row r="464" spans="22:22" ht="15.5">
      <c r="V464" s="21" t="str">
        <f>IFERROR(INDEX(#REF!, SMALL(IF(#REF!=#REF!, ROW(#REF!)-ROW(#REF!)+2), ROW(455:455))),"" )</f>
        <v/>
      </c>
    </row>
    <row r="465" spans="22:22" ht="15.5">
      <c r="V465" s="21" t="str">
        <f>IFERROR(INDEX(#REF!, SMALL(IF(#REF!=#REF!, ROW(#REF!)-ROW(#REF!)+2), ROW(456:456))),"" )</f>
        <v/>
      </c>
    </row>
    <row r="466" spans="22:22" ht="15.5">
      <c r="V466" s="21" t="str">
        <f>IFERROR(INDEX(#REF!, SMALL(IF(#REF!=#REF!, ROW(#REF!)-ROW(#REF!)+2), ROW(457:457))),"" )</f>
        <v/>
      </c>
    </row>
    <row r="467" spans="22:22" ht="15.5">
      <c r="V467" s="21" t="str">
        <f>IFERROR(INDEX(#REF!, SMALL(IF(#REF!=#REF!, ROW(#REF!)-ROW(#REF!)+2), ROW(458:458))),"" )</f>
        <v/>
      </c>
    </row>
    <row r="468" spans="22:22" ht="15.5">
      <c r="V468" s="21" t="str">
        <f>IFERROR(INDEX(#REF!, SMALL(IF(#REF!=#REF!, ROW(#REF!)-ROW(#REF!)+2), ROW(459:459))),"" )</f>
        <v/>
      </c>
    </row>
    <row r="469" spans="22:22" ht="15.5">
      <c r="V469" s="21" t="str">
        <f>IFERROR(INDEX(#REF!, SMALL(IF(#REF!=#REF!, ROW(#REF!)-ROW(#REF!)+2), ROW(460:460))),"" )</f>
        <v/>
      </c>
    </row>
    <row r="470" spans="22:22" ht="15.5">
      <c r="V470" s="21" t="str">
        <f>IFERROR(INDEX(#REF!, SMALL(IF(#REF!=#REF!, ROW(#REF!)-ROW(#REF!)+2), ROW(461:461))),"" )</f>
        <v/>
      </c>
    </row>
    <row r="471" spans="22:22" ht="15.5">
      <c r="V471" s="21" t="str">
        <f>IFERROR(INDEX(#REF!, SMALL(IF(#REF!=#REF!, ROW(#REF!)-ROW(#REF!)+2), ROW(462:462))),"" )</f>
        <v/>
      </c>
    </row>
    <row r="472" spans="22:22" ht="15.5">
      <c r="V472" s="21" t="str">
        <f>IFERROR(INDEX(#REF!, SMALL(IF(#REF!=#REF!, ROW(#REF!)-ROW(#REF!)+2), ROW(463:463))),"" )</f>
        <v/>
      </c>
    </row>
    <row r="473" spans="22:22" ht="15.5">
      <c r="V473" s="21" t="str">
        <f>IFERROR(INDEX(#REF!, SMALL(IF(#REF!=#REF!, ROW(#REF!)-ROW(#REF!)+2), ROW(464:464))),"" )</f>
        <v/>
      </c>
    </row>
    <row r="474" spans="22:22" ht="15.5">
      <c r="V474" s="21" t="str">
        <f>IFERROR(INDEX(#REF!, SMALL(IF(#REF!=#REF!, ROW(#REF!)-ROW(#REF!)+2), ROW(465:465))),"" )</f>
        <v/>
      </c>
    </row>
    <row r="475" spans="22:22" ht="15.5">
      <c r="V475" s="21" t="str">
        <f>IFERROR(INDEX(#REF!, SMALL(IF(#REF!=#REF!, ROW(#REF!)-ROW(#REF!)+2), ROW(466:466))),"" )</f>
        <v/>
      </c>
    </row>
    <row r="476" spans="22:22" ht="15.5">
      <c r="V476" s="21" t="str">
        <f>IFERROR(INDEX(#REF!, SMALL(IF(#REF!=#REF!, ROW(#REF!)-ROW(#REF!)+2), ROW(467:467))),"" )</f>
        <v/>
      </c>
    </row>
    <row r="477" spans="22:22" ht="15.5">
      <c r="V477" s="21" t="str">
        <f>IFERROR(INDEX(#REF!, SMALL(IF(#REF!=#REF!, ROW(#REF!)-ROW(#REF!)+2), ROW(468:468))),"" )</f>
        <v/>
      </c>
    </row>
    <row r="478" spans="22:22" ht="15.5">
      <c r="V478" s="21" t="str">
        <f>IFERROR(INDEX(#REF!, SMALL(IF(#REF!=#REF!, ROW(#REF!)-ROW(#REF!)+2), ROW(469:469))),"" )</f>
        <v/>
      </c>
    </row>
    <row r="479" spans="22:22" ht="15.5">
      <c r="V479" s="21" t="str">
        <f>IFERROR(INDEX(#REF!, SMALL(IF(#REF!=#REF!, ROW(#REF!)-ROW(#REF!)+2), ROW(470:470))),"" )</f>
        <v/>
      </c>
    </row>
    <row r="480" spans="22:22" ht="15.5">
      <c r="V480" s="21" t="str">
        <f>IFERROR(INDEX(#REF!, SMALL(IF(#REF!=#REF!, ROW(#REF!)-ROW(#REF!)+2), ROW(471:471))),"" )</f>
        <v/>
      </c>
    </row>
    <row r="481" spans="22:22" ht="15.5">
      <c r="V481" s="21" t="str">
        <f>IFERROR(INDEX(#REF!, SMALL(IF(#REF!=#REF!, ROW(#REF!)-ROW(#REF!)+2), ROW(472:472))),"" )</f>
        <v/>
      </c>
    </row>
    <row r="482" spans="22:22" ht="15.5">
      <c r="V482" s="21" t="str">
        <f>IFERROR(INDEX(#REF!, SMALL(IF(#REF!=#REF!, ROW(#REF!)-ROW(#REF!)+2), ROW(473:473))),"" )</f>
        <v/>
      </c>
    </row>
    <row r="483" spans="22:22" ht="15.5">
      <c r="V483" s="21" t="str">
        <f>IFERROR(INDEX(#REF!, SMALL(IF(#REF!=#REF!, ROW(#REF!)-ROW(#REF!)+2), ROW(474:474))),"" )</f>
        <v/>
      </c>
    </row>
    <row r="484" spans="22:22" ht="15.5">
      <c r="V484" s="21" t="str">
        <f>IFERROR(INDEX(#REF!, SMALL(IF(#REF!=#REF!, ROW(#REF!)-ROW(#REF!)+2), ROW(475:475))),"" )</f>
        <v/>
      </c>
    </row>
    <row r="485" spans="22:22" ht="15.5">
      <c r="V485" s="21" t="str">
        <f>IFERROR(INDEX(#REF!, SMALL(IF(#REF!=#REF!, ROW(#REF!)-ROW(#REF!)+2), ROW(476:476))),"" )</f>
        <v/>
      </c>
    </row>
    <row r="486" spans="22:22" ht="15.5">
      <c r="V486" s="21" t="str">
        <f>IFERROR(INDEX(#REF!, SMALL(IF(#REF!=#REF!, ROW(#REF!)-ROW(#REF!)+2), ROW(477:477))),"" )</f>
        <v/>
      </c>
    </row>
    <row r="487" spans="22:22" ht="15.5">
      <c r="V487" s="21" t="str">
        <f>IFERROR(INDEX(#REF!, SMALL(IF(#REF!=#REF!, ROW(#REF!)-ROW(#REF!)+2), ROW(478:478))),"" )</f>
        <v/>
      </c>
    </row>
    <row r="488" spans="22:22" ht="15.5">
      <c r="V488" s="21" t="str">
        <f>IFERROR(INDEX(#REF!, SMALL(IF(#REF!=#REF!, ROW(#REF!)-ROW(#REF!)+2), ROW(479:479))),"" )</f>
        <v/>
      </c>
    </row>
    <row r="489" spans="22:22" ht="15.5">
      <c r="V489" s="21" t="str">
        <f>IFERROR(INDEX(#REF!, SMALL(IF(#REF!=#REF!, ROW(#REF!)-ROW(#REF!)+2), ROW(480:480))),"" )</f>
        <v/>
      </c>
    </row>
    <row r="490" spans="22:22" ht="15.5">
      <c r="V490" s="21" t="str">
        <f>IFERROR(INDEX(#REF!, SMALL(IF(#REF!=#REF!, ROW(#REF!)-ROW(#REF!)+2), ROW(481:481))),"" )</f>
        <v/>
      </c>
    </row>
    <row r="491" spans="22:22" ht="15.5">
      <c r="V491" s="21" t="str">
        <f>IFERROR(INDEX(#REF!, SMALL(IF(#REF!=#REF!, ROW(#REF!)-ROW(#REF!)+2), ROW(482:482))),"" )</f>
        <v/>
      </c>
    </row>
    <row r="492" spans="22:22" ht="15.5">
      <c r="V492" s="21" t="str">
        <f>IFERROR(INDEX(#REF!, SMALL(IF(#REF!=#REF!, ROW(#REF!)-ROW(#REF!)+2), ROW(483:483))),"" )</f>
        <v/>
      </c>
    </row>
    <row r="493" spans="22:22" ht="15.5">
      <c r="V493" s="21" t="str">
        <f>IFERROR(INDEX(#REF!, SMALL(IF(#REF!=#REF!, ROW(#REF!)-ROW(#REF!)+2), ROW(484:484))),"" )</f>
        <v/>
      </c>
    </row>
    <row r="494" spans="22:22" ht="15.5">
      <c r="V494" s="21" t="str">
        <f>IFERROR(INDEX(#REF!, SMALL(IF(#REF!=#REF!, ROW(#REF!)-ROW(#REF!)+2), ROW(485:485))),"" )</f>
        <v/>
      </c>
    </row>
    <row r="495" spans="22:22" ht="15.5">
      <c r="V495" s="21" t="str">
        <f>IFERROR(INDEX(#REF!, SMALL(IF(#REF!=#REF!, ROW(#REF!)-ROW(#REF!)+2), ROW(486:486))),"" )</f>
        <v/>
      </c>
    </row>
    <row r="496" spans="22:22" ht="15.5">
      <c r="V496" s="21" t="str">
        <f>IFERROR(INDEX(#REF!, SMALL(IF(#REF!=#REF!, ROW(#REF!)-ROW(#REF!)+2), ROW(487:487))),"" )</f>
        <v/>
      </c>
    </row>
    <row r="497" spans="22:22" ht="15.5">
      <c r="V497" s="21" t="str">
        <f>IFERROR(INDEX(#REF!, SMALL(IF(#REF!=#REF!, ROW(#REF!)-ROW(#REF!)+2), ROW(488:488))),"" )</f>
        <v/>
      </c>
    </row>
    <row r="498" spans="22:22" ht="15.5">
      <c r="V498" s="21" t="str">
        <f>IFERROR(INDEX(#REF!, SMALL(IF(#REF!=#REF!, ROW(#REF!)-ROW(#REF!)+2), ROW(489:489))),"" )</f>
        <v/>
      </c>
    </row>
    <row r="499" spans="22:22" ht="15.5">
      <c r="V499" s="21" t="str">
        <f>IFERROR(INDEX(#REF!, SMALL(IF(#REF!=#REF!, ROW(#REF!)-ROW(#REF!)+2), ROW(490:490))),"" )</f>
        <v/>
      </c>
    </row>
    <row r="500" spans="22:22" ht="15.5">
      <c r="V500" s="21" t="str">
        <f>IFERROR(INDEX(#REF!, SMALL(IF(#REF!=#REF!, ROW(#REF!)-ROW(#REF!)+2), ROW(491:491))),"" )</f>
        <v/>
      </c>
    </row>
    <row r="501" spans="22:22" ht="15.5">
      <c r="V501" s="21" t="str">
        <f>IFERROR(INDEX(#REF!, SMALL(IF(#REF!=#REF!, ROW(#REF!)-ROW(#REF!)+2), ROW(492:492))),"" )</f>
        <v/>
      </c>
    </row>
    <row r="502" spans="22:22" ht="15.5">
      <c r="V502" s="21" t="str">
        <f>IFERROR(INDEX(#REF!, SMALL(IF(#REF!=#REF!, ROW(#REF!)-ROW(#REF!)+2), ROW(493:493))),"" )</f>
        <v/>
      </c>
    </row>
    <row r="503" spans="22:22" ht="15.5">
      <c r="V503" s="21" t="str">
        <f>IFERROR(INDEX(#REF!, SMALL(IF(#REF!=#REF!, ROW(#REF!)-ROW(#REF!)+2), ROW(494:494))),"" )</f>
        <v/>
      </c>
    </row>
    <row r="504" spans="22:22" ht="15.5">
      <c r="V504" s="21" t="str">
        <f>IFERROR(INDEX(#REF!, SMALL(IF(#REF!=#REF!, ROW(#REF!)-ROW(#REF!)+2), ROW(495:495))),"" )</f>
        <v/>
      </c>
    </row>
    <row r="505" spans="22:22" ht="15.5">
      <c r="V505" s="21" t="str">
        <f>IFERROR(INDEX(#REF!, SMALL(IF(#REF!=#REF!, ROW(#REF!)-ROW(#REF!)+2), ROW(496:496))),"" )</f>
        <v/>
      </c>
    </row>
    <row r="506" spans="22:22" ht="15.5">
      <c r="V506" s="21" t="str">
        <f>IFERROR(INDEX(#REF!, SMALL(IF(#REF!=#REF!, ROW(#REF!)-ROW(#REF!)+2), ROW(497:497))),"" )</f>
        <v/>
      </c>
    </row>
    <row r="507" spans="22:22" ht="15.5">
      <c r="V507" s="21" t="str">
        <f>IFERROR(INDEX(#REF!, SMALL(IF(#REF!=#REF!, ROW(#REF!)-ROW(#REF!)+2), ROW(498:498))),"" )</f>
        <v/>
      </c>
    </row>
    <row r="508" spans="22:22" ht="15.5">
      <c r="V508" s="21" t="str">
        <f>IFERROR(INDEX(#REF!, SMALL(IF(#REF!=#REF!, ROW(#REF!)-ROW(#REF!)+2), ROW(499:499))),"" )</f>
        <v/>
      </c>
    </row>
    <row r="509" spans="22:22" ht="15.5">
      <c r="V509" s="21" t="str">
        <f>IFERROR(INDEX(#REF!, SMALL(IF(#REF!=#REF!, ROW(#REF!)-ROW(#REF!)+2), ROW(500:500))),"" )</f>
        <v/>
      </c>
    </row>
    <row r="510" spans="22:22" ht="15.5">
      <c r="V510" s="21" t="str">
        <f>IFERROR(INDEX(#REF!, SMALL(IF(#REF!=#REF!, ROW(#REF!)-ROW(#REF!)+2), ROW(501:501))),"" )</f>
        <v/>
      </c>
    </row>
    <row r="511" spans="22:22" ht="15.5">
      <c r="V511" s="21" t="str">
        <f>IFERROR(INDEX(#REF!, SMALL(IF(#REF!=#REF!, ROW(#REF!)-ROW(#REF!)+2), ROW(502:502))),"" )</f>
        <v/>
      </c>
    </row>
    <row r="512" spans="22:22" ht="15.5">
      <c r="V512" s="21" t="str">
        <f>IFERROR(INDEX(#REF!, SMALL(IF(#REF!=#REF!, ROW(#REF!)-ROW(#REF!)+2), ROW(503:503))),"" )</f>
        <v/>
      </c>
    </row>
    <row r="513" spans="22:22" ht="15.5">
      <c r="V513" s="21" t="str">
        <f>IFERROR(INDEX(#REF!, SMALL(IF(#REF!=#REF!, ROW(#REF!)-ROW(#REF!)+2), ROW(504:504))),"" )</f>
        <v/>
      </c>
    </row>
    <row r="514" spans="22:22" ht="15.5">
      <c r="V514" s="21" t="str">
        <f>IFERROR(INDEX(#REF!, SMALL(IF(#REF!=#REF!, ROW(#REF!)-ROW(#REF!)+2), ROW(505:505))),"" )</f>
        <v/>
      </c>
    </row>
    <row r="515" spans="22:22" ht="15.5">
      <c r="V515" s="21" t="str">
        <f>IFERROR(INDEX(#REF!, SMALL(IF(#REF!=#REF!, ROW(#REF!)-ROW(#REF!)+2), ROW(506:506))),"" )</f>
        <v/>
      </c>
    </row>
    <row r="516" spans="22:22" ht="15.5">
      <c r="V516" s="21" t="str">
        <f>IFERROR(INDEX(#REF!, SMALL(IF(#REF!=#REF!, ROW(#REF!)-ROW(#REF!)+2), ROW(507:507))),"" )</f>
        <v/>
      </c>
    </row>
    <row r="517" spans="22:22" ht="15.5">
      <c r="V517" s="21" t="str">
        <f>IFERROR(INDEX(#REF!, SMALL(IF(#REF!=#REF!, ROW(#REF!)-ROW(#REF!)+2), ROW(508:508))),"" )</f>
        <v/>
      </c>
    </row>
    <row r="518" spans="22:22" ht="15.5">
      <c r="V518" s="21" t="str">
        <f>IFERROR(INDEX(#REF!, SMALL(IF(#REF!=#REF!, ROW(#REF!)-ROW(#REF!)+2), ROW(509:509))),"" )</f>
        <v/>
      </c>
    </row>
    <row r="519" spans="22:22" ht="15.5">
      <c r="V519" s="21" t="str">
        <f>IFERROR(INDEX(#REF!, SMALL(IF(#REF!=#REF!, ROW(#REF!)-ROW(#REF!)+2), ROW(510:510))),"" )</f>
        <v/>
      </c>
    </row>
    <row r="520" spans="22:22" ht="15.5">
      <c r="V520" s="21" t="str">
        <f>IFERROR(INDEX(#REF!, SMALL(IF(#REF!=#REF!, ROW(#REF!)-ROW(#REF!)+2), ROW(511:511))),"" )</f>
        <v/>
      </c>
    </row>
    <row r="521" spans="22:22" ht="15.5">
      <c r="V521" s="21" t="str">
        <f>IFERROR(INDEX(#REF!, SMALL(IF(#REF!=#REF!, ROW(#REF!)-ROW(#REF!)+2), ROW(512:512))),"" )</f>
        <v/>
      </c>
    </row>
    <row r="522" spans="22:22" ht="15.5">
      <c r="V522" s="21" t="str">
        <f>IFERROR(INDEX(#REF!, SMALL(IF(#REF!=#REF!, ROW(#REF!)-ROW(#REF!)+2), ROW(513:513))),"" )</f>
        <v/>
      </c>
    </row>
    <row r="523" spans="22:22" ht="15.5">
      <c r="V523" s="21" t="str">
        <f>IFERROR(INDEX(#REF!, SMALL(IF(#REF!=#REF!, ROW(#REF!)-ROW(#REF!)+2), ROW(514:514))),"" )</f>
        <v/>
      </c>
    </row>
    <row r="524" spans="22:22" ht="15.5">
      <c r="V524" s="21" t="str">
        <f>IFERROR(INDEX(#REF!, SMALL(IF(#REF!=#REF!, ROW(#REF!)-ROW(#REF!)+2), ROW(515:515))),"" )</f>
        <v/>
      </c>
    </row>
    <row r="525" spans="22:22" ht="15.5">
      <c r="V525" s="21" t="str">
        <f>IFERROR(INDEX(#REF!, SMALL(IF(#REF!=#REF!, ROW(#REF!)-ROW(#REF!)+2), ROW(516:516))),"" )</f>
        <v/>
      </c>
    </row>
    <row r="526" spans="22:22" ht="15.5">
      <c r="V526" s="21" t="str">
        <f>IFERROR(INDEX(#REF!, SMALL(IF(#REF!=#REF!, ROW(#REF!)-ROW(#REF!)+2), ROW(517:517))),"" )</f>
        <v/>
      </c>
    </row>
    <row r="527" spans="22:22" ht="15.5">
      <c r="V527" s="21" t="str">
        <f>IFERROR(INDEX(#REF!, SMALL(IF(#REF!=#REF!, ROW(#REF!)-ROW(#REF!)+2), ROW(518:518))),"" )</f>
        <v/>
      </c>
    </row>
    <row r="528" spans="22:22" ht="15.5">
      <c r="V528" s="21" t="str">
        <f>IFERROR(INDEX(#REF!, SMALL(IF(#REF!=#REF!, ROW(#REF!)-ROW(#REF!)+2), ROW(519:519))),"" )</f>
        <v/>
      </c>
    </row>
    <row r="529" spans="22:22" ht="15.5">
      <c r="V529" s="21" t="str">
        <f>IFERROR(INDEX(#REF!, SMALL(IF(#REF!=#REF!, ROW(#REF!)-ROW(#REF!)+2), ROW(520:520))),"" )</f>
        <v/>
      </c>
    </row>
    <row r="530" spans="22:22" ht="15.5">
      <c r="V530" s="21" t="str">
        <f>IFERROR(INDEX(#REF!, SMALL(IF(#REF!=#REF!, ROW(#REF!)-ROW(#REF!)+2), ROW(521:521))),"" )</f>
        <v/>
      </c>
    </row>
    <row r="531" spans="22:22" ht="15.5">
      <c r="V531" s="21" t="str">
        <f>IFERROR(INDEX(#REF!, SMALL(IF(#REF!=#REF!, ROW(#REF!)-ROW(#REF!)+2), ROW(522:522))),"" )</f>
        <v/>
      </c>
    </row>
    <row r="532" spans="22:22" ht="15.5">
      <c r="V532" s="21" t="str">
        <f>IFERROR(INDEX(#REF!, SMALL(IF(#REF!=#REF!, ROW(#REF!)-ROW(#REF!)+2), ROW(523:523))),"" )</f>
        <v/>
      </c>
    </row>
    <row r="533" spans="22:22" ht="15.5">
      <c r="V533" s="21" t="str">
        <f>IFERROR(INDEX(#REF!, SMALL(IF(#REF!=#REF!, ROW(#REF!)-ROW(#REF!)+2), ROW(524:524))),"" )</f>
        <v/>
      </c>
    </row>
    <row r="534" spans="22:22" ht="15.5">
      <c r="V534" s="21" t="str">
        <f>IFERROR(INDEX(#REF!, SMALL(IF(#REF!=#REF!, ROW(#REF!)-ROW(#REF!)+2), ROW(525:525))),"" )</f>
        <v/>
      </c>
    </row>
    <row r="535" spans="22:22" ht="15.5">
      <c r="V535" s="21" t="str">
        <f>IFERROR(INDEX(#REF!, SMALL(IF(#REF!=#REF!, ROW(#REF!)-ROW(#REF!)+2), ROW(526:526))),"" )</f>
        <v/>
      </c>
    </row>
    <row r="536" spans="22:22" ht="15.5">
      <c r="V536" s="21" t="str">
        <f>IFERROR(INDEX(#REF!, SMALL(IF(#REF!=#REF!, ROW(#REF!)-ROW(#REF!)+2), ROW(527:527))),"" )</f>
        <v/>
      </c>
    </row>
    <row r="537" spans="22:22" ht="15.5">
      <c r="V537" s="21" t="str">
        <f>IFERROR(INDEX(#REF!, SMALL(IF(#REF!=#REF!, ROW(#REF!)-ROW(#REF!)+2), ROW(528:528))),"" )</f>
        <v/>
      </c>
    </row>
    <row r="538" spans="22:22" ht="15.5">
      <c r="V538" s="21" t="str">
        <f>IFERROR(INDEX(#REF!, SMALL(IF(#REF!=#REF!, ROW(#REF!)-ROW(#REF!)+2), ROW(529:529))),"" )</f>
        <v/>
      </c>
    </row>
    <row r="539" spans="22:22" ht="15.5">
      <c r="V539" s="21" t="str">
        <f>IFERROR(INDEX(#REF!, SMALL(IF(#REF!=#REF!, ROW(#REF!)-ROW(#REF!)+2), ROW(530:530))),"" )</f>
        <v/>
      </c>
    </row>
    <row r="540" spans="22:22" ht="15.5">
      <c r="V540" s="21" t="str">
        <f>IFERROR(INDEX(#REF!, SMALL(IF(#REF!=#REF!, ROW(#REF!)-ROW(#REF!)+2), ROW(531:531))),"" )</f>
        <v/>
      </c>
    </row>
    <row r="541" spans="22:22" ht="15.5">
      <c r="V541" s="21" t="str">
        <f>IFERROR(INDEX(#REF!, SMALL(IF(#REF!=#REF!, ROW(#REF!)-ROW(#REF!)+2), ROW(532:532))),"" )</f>
        <v/>
      </c>
    </row>
    <row r="542" spans="22:22" ht="15.5">
      <c r="V542" s="21" t="str">
        <f>IFERROR(INDEX(#REF!, SMALL(IF(#REF!=#REF!, ROW(#REF!)-ROW(#REF!)+2), ROW(533:533))),"" )</f>
        <v/>
      </c>
    </row>
    <row r="543" spans="22:22" ht="15.5">
      <c r="V543" s="21" t="str">
        <f>IFERROR(INDEX(#REF!, SMALL(IF(#REF!=#REF!, ROW(#REF!)-ROW(#REF!)+2), ROW(534:534))),"" )</f>
        <v/>
      </c>
    </row>
    <row r="544" spans="22:22" ht="15.5">
      <c r="V544" s="21" t="str">
        <f>IFERROR(INDEX(#REF!, SMALL(IF(#REF!=#REF!, ROW(#REF!)-ROW(#REF!)+2), ROW(535:535))),"" )</f>
        <v/>
      </c>
    </row>
    <row r="545" spans="22:22" ht="15.5">
      <c r="V545" s="21" t="str">
        <f>IFERROR(INDEX(#REF!, SMALL(IF(#REF!=#REF!, ROW(#REF!)-ROW(#REF!)+2), ROW(536:536))),"" )</f>
        <v/>
      </c>
    </row>
    <row r="546" spans="22:22" ht="15.5">
      <c r="V546" s="21" t="str">
        <f>IFERROR(INDEX(#REF!, SMALL(IF(#REF!=#REF!, ROW(#REF!)-ROW(#REF!)+2), ROW(537:537))),"" )</f>
        <v/>
      </c>
    </row>
    <row r="547" spans="22:22" ht="15.5">
      <c r="V547" s="21" t="str">
        <f>IFERROR(INDEX(#REF!, SMALL(IF(#REF!=#REF!, ROW(#REF!)-ROW(#REF!)+2), ROW(538:538))),"" )</f>
        <v/>
      </c>
    </row>
    <row r="548" spans="22:22" ht="15.5">
      <c r="V548" s="21" t="str">
        <f>IFERROR(INDEX(#REF!, SMALL(IF(#REF!=#REF!, ROW(#REF!)-ROW(#REF!)+2), ROW(539:539))),"" )</f>
        <v/>
      </c>
    </row>
    <row r="549" spans="22:22" ht="15.5">
      <c r="V549" s="21" t="str">
        <f>IFERROR(INDEX(#REF!, SMALL(IF(#REF!=#REF!, ROW(#REF!)-ROW(#REF!)+2), ROW(540:540))),"" )</f>
        <v/>
      </c>
    </row>
    <row r="550" spans="22:22" ht="15.5">
      <c r="V550" s="21" t="str">
        <f>IFERROR(INDEX(#REF!, SMALL(IF(#REF!=#REF!, ROW(#REF!)-ROW(#REF!)+2), ROW(541:541))),"" )</f>
        <v/>
      </c>
    </row>
    <row r="551" spans="22:22" ht="15.5">
      <c r="V551" s="21" t="str">
        <f>IFERROR(INDEX(#REF!, SMALL(IF(#REF!=#REF!, ROW(#REF!)-ROW(#REF!)+2), ROW(542:542))),"" )</f>
        <v/>
      </c>
    </row>
    <row r="552" spans="22:22" ht="15.5">
      <c r="V552" s="21" t="str">
        <f>IFERROR(INDEX(#REF!, SMALL(IF(#REF!=#REF!, ROW(#REF!)-ROW(#REF!)+2), ROW(543:543))),"" )</f>
        <v/>
      </c>
    </row>
    <row r="553" spans="22:22" ht="15.5">
      <c r="V553" s="21" t="str">
        <f>IFERROR(INDEX(#REF!, SMALL(IF(#REF!=#REF!, ROW(#REF!)-ROW(#REF!)+2), ROW(544:544))),"" )</f>
        <v/>
      </c>
    </row>
    <row r="554" spans="22:22" ht="15.5">
      <c r="V554" s="21" t="str">
        <f>IFERROR(INDEX(#REF!, SMALL(IF(#REF!=#REF!, ROW(#REF!)-ROW(#REF!)+2), ROW(545:545))),"" )</f>
        <v/>
      </c>
    </row>
    <row r="555" spans="22:22" ht="15.5">
      <c r="V555" s="21" t="str">
        <f>IFERROR(INDEX(#REF!, SMALL(IF(#REF!=#REF!, ROW(#REF!)-ROW(#REF!)+2), ROW(546:546))),"" )</f>
        <v/>
      </c>
    </row>
    <row r="556" spans="22:22" ht="15.5">
      <c r="V556" s="21" t="str">
        <f>IFERROR(INDEX(#REF!, SMALL(IF(#REF!=#REF!, ROW(#REF!)-ROW(#REF!)+2), ROW(547:547))),"" )</f>
        <v/>
      </c>
    </row>
    <row r="557" spans="22:22" ht="15.5">
      <c r="V557" s="21" t="str">
        <f>IFERROR(INDEX(#REF!, SMALL(IF(#REF!=#REF!, ROW(#REF!)-ROW(#REF!)+2), ROW(548:548))),"" )</f>
        <v/>
      </c>
    </row>
    <row r="558" spans="22:22" ht="15.5">
      <c r="V558" s="21" t="str">
        <f>IFERROR(INDEX(#REF!, SMALL(IF(#REF!=#REF!, ROW(#REF!)-ROW(#REF!)+2), ROW(549:549))),"" )</f>
        <v/>
      </c>
    </row>
    <row r="559" spans="22:22" ht="15.5">
      <c r="V559" s="21" t="str">
        <f>IFERROR(INDEX(#REF!, SMALL(IF(#REF!=#REF!, ROW(#REF!)-ROW(#REF!)+2), ROW(550:550))),"" )</f>
        <v/>
      </c>
    </row>
    <row r="560" spans="22:22" ht="15.5">
      <c r="V560" s="21" t="str">
        <f>IFERROR(INDEX(#REF!, SMALL(IF(#REF!=#REF!, ROW(#REF!)-ROW(#REF!)+2), ROW(551:551))),"" )</f>
        <v/>
      </c>
    </row>
    <row r="561" spans="22:22" ht="15.5">
      <c r="V561" s="21" t="str">
        <f>IFERROR(INDEX(#REF!, SMALL(IF(#REF!=#REF!, ROW(#REF!)-ROW(#REF!)+2), ROW(552:552))),"" )</f>
        <v/>
      </c>
    </row>
    <row r="562" spans="22:22" ht="15.5">
      <c r="V562" s="21" t="str">
        <f>IFERROR(INDEX(#REF!, SMALL(IF(#REF!=#REF!, ROW(#REF!)-ROW(#REF!)+2), ROW(553:553))),"" )</f>
        <v/>
      </c>
    </row>
    <row r="563" spans="22:22" ht="15.5">
      <c r="V563" s="21" t="str">
        <f>IFERROR(INDEX(#REF!, SMALL(IF(#REF!=#REF!, ROW(#REF!)-ROW(#REF!)+2), ROW(554:554))),"" )</f>
        <v/>
      </c>
    </row>
    <row r="564" spans="22:22" ht="15.5">
      <c r="V564" s="21" t="str">
        <f>IFERROR(INDEX(#REF!, SMALL(IF(#REF!=#REF!, ROW(#REF!)-ROW(#REF!)+2), ROW(555:555))),"" )</f>
        <v/>
      </c>
    </row>
    <row r="565" spans="22:22" ht="15.5">
      <c r="V565" s="21" t="str">
        <f>IFERROR(INDEX(#REF!, SMALL(IF(#REF!=#REF!, ROW(#REF!)-ROW(#REF!)+2), ROW(556:556))),"" )</f>
        <v/>
      </c>
    </row>
    <row r="566" spans="22:22" ht="15.5">
      <c r="V566" s="21" t="str">
        <f>IFERROR(INDEX(#REF!, SMALL(IF(#REF!=#REF!, ROW(#REF!)-ROW(#REF!)+2), ROW(557:557))),"" )</f>
        <v/>
      </c>
    </row>
    <row r="567" spans="22:22" ht="15.5">
      <c r="V567" s="21" t="str">
        <f>IFERROR(INDEX(#REF!, SMALL(IF(#REF!=#REF!, ROW(#REF!)-ROW(#REF!)+2), ROW(558:558))),"" )</f>
        <v/>
      </c>
    </row>
    <row r="568" spans="22:22" ht="15.5">
      <c r="V568" s="21" t="str">
        <f>IFERROR(INDEX(#REF!, SMALL(IF(#REF!=#REF!, ROW(#REF!)-ROW(#REF!)+2), ROW(559:559))),"" )</f>
        <v/>
      </c>
    </row>
    <row r="569" spans="22:22" ht="15.5">
      <c r="V569" s="21" t="str">
        <f>IFERROR(INDEX(#REF!, SMALL(IF(#REF!=#REF!, ROW(#REF!)-ROW(#REF!)+2), ROW(560:560))),"" )</f>
        <v/>
      </c>
    </row>
    <row r="570" spans="22:22" ht="15.5">
      <c r="V570" s="21" t="str">
        <f>IFERROR(INDEX(#REF!, SMALL(IF(#REF!=#REF!, ROW(#REF!)-ROW(#REF!)+2), ROW(561:561))),"" )</f>
        <v/>
      </c>
    </row>
    <row r="571" spans="22:22" ht="15.5">
      <c r="V571" s="21" t="str">
        <f>IFERROR(INDEX(#REF!, SMALL(IF(#REF!=#REF!, ROW(#REF!)-ROW(#REF!)+2), ROW(562:562))),"" )</f>
        <v/>
      </c>
    </row>
    <row r="572" spans="22:22" ht="15.5">
      <c r="V572" s="21" t="str">
        <f>IFERROR(INDEX(#REF!, SMALL(IF(#REF!=#REF!, ROW(#REF!)-ROW(#REF!)+2), ROW(563:563))),"" )</f>
        <v/>
      </c>
    </row>
    <row r="573" spans="22:22" ht="15.5">
      <c r="V573" s="21" t="str">
        <f>IFERROR(INDEX(#REF!, SMALL(IF(#REF!=#REF!, ROW(#REF!)-ROW(#REF!)+2), ROW(564:564))),"" )</f>
        <v/>
      </c>
    </row>
    <row r="574" spans="22:22" ht="15.5">
      <c r="V574" s="21" t="str">
        <f>IFERROR(INDEX(#REF!, SMALL(IF(#REF!=#REF!, ROW(#REF!)-ROW(#REF!)+2), ROW(565:565))),"" )</f>
        <v/>
      </c>
    </row>
    <row r="575" spans="22:22" ht="15.5">
      <c r="V575" s="21" t="str">
        <f>IFERROR(INDEX(#REF!, SMALL(IF(#REF!=#REF!, ROW(#REF!)-ROW(#REF!)+2), ROW(566:566))),"" )</f>
        <v/>
      </c>
    </row>
    <row r="576" spans="22:22" ht="15.5">
      <c r="V576" s="21" t="str">
        <f>IFERROR(INDEX(#REF!, SMALL(IF(#REF!=#REF!, ROW(#REF!)-ROW(#REF!)+2), ROW(567:567))),"" )</f>
        <v/>
      </c>
    </row>
    <row r="577" spans="22:22" ht="15.5">
      <c r="V577" s="21" t="str">
        <f>IFERROR(INDEX(#REF!, SMALL(IF(#REF!=#REF!, ROW(#REF!)-ROW(#REF!)+2), ROW(568:568))),"" )</f>
        <v/>
      </c>
    </row>
    <row r="578" spans="22:22" ht="15.5">
      <c r="V578" s="21" t="str">
        <f>IFERROR(INDEX(#REF!, SMALL(IF(#REF!=#REF!, ROW(#REF!)-ROW(#REF!)+2), ROW(569:569))),"" )</f>
        <v/>
      </c>
    </row>
    <row r="579" spans="22:22" ht="15.5">
      <c r="V579" s="21" t="str">
        <f>IFERROR(INDEX(#REF!, SMALL(IF(#REF!=#REF!, ROW(#REF!)-ROW(#REF!)+2), ROW(570:570))),"" )</f>
        <v/>
      </c>
    </row>
    <row r="580" spans="22:22" ht="15.5">
      <c r="V580" s="21" t="str">
        <f>IFERROR(INDEX(#REF!, SMALL(IF(#REF!=#REF!, ROW(#REF!)-ROW(#REF!)+2), ROW(571:571))),"" )</f>
        <v/>
      </c>
    </row>
    <row r="581" spans="22:22" ht="15.5">
      <c r="V581" s="21" t="str">
        <f>IFERROR(INDEX(#REF!, SMALL(IF(#REF!=#REF!, ROW(#REF!)-ROW(#REF!)+2), ROW(572:572))),"" )</f>
        <v/>
      </c>
    </row>
    <row r="582" spans="22:22" ht="15.5">
      <c r="V582" s="21" t="str">
        <f>IFERROR(INDEX(#REF!, SMALL(IF(#REF!=#REF!, ROW(#REF!)-ROW(#REF!)+2), ROW(573:573))),"" )</f>
        <v/>
      </c>
    </row>
    <row r="583" spans="22:22" ht="15.5">
      <c r="V583" s="21" t="str">
        <f>IFERROR(INDEX(#REF!, SMALL(IF(#REF!=#REF!, ROW(#REF!)-ROW(#REF!)+2), ROW(574:574))),"" )</f>
        <v/>
      </c>
    </row>
    <row r="584" spans="22:22" ht="15.5">
      <c r="V584" s="21" t="str">
        <f>IFERROR(INDEX(#REF!, SMALL(IF(#REF!=#REF!, ROW(#REF!)-ROW(#REF!)+2), ROW(575:575))),"" )</f>
        <v/>
      </c>
    </row>
    <row r="585" spans="22:22" ht="15.5">
      <c r="V585" s="21" t="str">
        <f>IFERROR(INDEX(#REF!, SMALL(IF(#REF!=#REF!, ROW(#REF!)-ROW(#REF!)+2), ROW(576:576))),"" )</f>
        <v/>
      </c>
    </row>
    <row r="586" spans="22:22" ht="15.5">
      <c r="V586" s="21" t="str">
        <f>IFERROR(INDEX(#REF!, SMALL(IF(#REF!=#REF!, ROW(#REF!)-ROW(#REF!)+2), ROW(577:577))),"" )</f>
        <v/>
      </c>
    </row>
    <row r="587" spans="22:22" ht="15.5">
      <c r="V587" s="21" t="str">
        <f>IFERROR(INDEX(#REF!, SMALL(IF(#REF!=#REF!, ROW(#REF!)-ROW(#REF!)+2), ROW(578:578))),"" )</f>
        <v/>
      </c>
    </row>
    <row r="588" spans="22:22" ht="15.5">
      <c r="V588" s="21" t="str">
        <f>IFERROR(INDEX(#REF!, SMALL(IF(#REF!=#REF!, ROW(#REF!)-ROW(#REF!)+2), ROW(579:579))),"" )</f>
        <v/>
      </c>
    </row>
    <row r="589" spans="22:22" ht="15.5">
      <c r="V589" s="21" t="str">
        <f>IFERROR(INDEX(#REF!, SMALL(IF(#REF!=#REF!, ROW(#REF!)-ROW(#REF!)+2), ROW(580:580))),"" )</f>
        <v/>
      </c>
    </row>
    <row r="590" spans="22:22" ht="15.5">
      <c r="V590" s="21" t="str">
        <f>IFERROR(INDEX(#REF!, SMALL(IF(#REF!=#REF!, ROW(#REF!)-ROW(#REF!)+2), ROW(581:581))),"" )</f>
        <v/>
      </c>
    </row>
    <row r="591" spans="22:22" ht="15.5">
      <c r="V591" s="21" t="str">
        <f>IFERROR(INDEX(#REF!, SMALL(IF(#REF!=#REF!, ROW(#REF!)-ROW(#REF!)+2), ROW(582:582))),"" )</f>
        <v/>
      </c>
    </row>
    <row r="592" spans="22:22" ht="15.5">
      <c r="V592" s="21" t="str">
        <f>IFERROR(INDEX(#REF!, SMALL(IF(#REF!=#REF!, ROW(#REF!)-ROW(#REF!)+2), ROW(583:583))),"" )</f>
        <v/>
      </c>
    </row>
    <row r="593" spans="22:22" ht="15.5">
      <c r="V593" s="21" t="str">
        <f>IFERROR(INDEX(#REF!, SMALL(IF(#REF!=#REF!, ROW(#REF!)-ROW(#REF!)+2), ROW(584:584))),"" )</f>
        <v/>
      </c>
    </row>
    <row r="594" spans="22:22" ht="15.5">
      <c r="V594" s="21" t="str">
        <f>IFERROR(INDEX(#REF!, SMALL(IF(#REF!=#REF!, ROW(#REF!)-ROW(#REF!)+2), ROW(585:585))),"" )</f>
        <v/>
      </c>
    </row>
    <row r="595" spans="22:22" ht="15.5">
      <c r="V595" s="21" t="str">
        <f>IFERROR(INDEX(#REF!, SMALL(IF(#REF!=#REF!, ROW(#REF!)-ROW(#REF!)+2), ROW(586:586))),"" )</f>
        <v/>
      </c>
    </row>
    <row r="596" spans="22:22" ht="15.5">
      <c r="V596" s="21" t="str">
        <f>IFERROR(INDEX(#REF!, SMALL(IF(#REF!=#REF!, ROW(#REF!)-ROW(#REF!)+2), ROW(587:587))),"" )</f>
        <v/>
      </c>
    </row>
    <row r="597" spans="22:22" ht="15.5">
      <c r="V597" s="21" t="str">
        <f>IFERROR(INDEX(#REF!, SMALL(IF(#REF!=#REF!, ROW(#REF!)-ROW(#REF!)+2), ROW(588:588))),"" )</f>
        <v/>
      </c>
    </row>
    <row r="598" spans="22:22" ht="15.5">
      <c r="V598" s="21" t="str">
        <f>IFERROR(INDEX(#REF!, SMALL(IF(#REF!=#REF!, ROW(#REF!)-ROW(#REF!)+2), ROW(589:589))),"" )</f>
        <v/>
      </c>
    </row>
    <row r="599" spans="22:22" ht="15.5">
      <c r="V599" s="21" t="str">
        <f>IFERROR(INDEX(#REF!, SMALL(IF(#REF!=#REF!, ROW(#REF!)-ROW(#REF!)+2), ROW(590:590))),"" )</f>
        <v/>
      </c>
    </row>
    <row r="600" spans="22:22" ht="15.5">
      <c r="V600" s="21" t="str">
        <f>IFERROR(INDEX(#REF!, SMALL(IF(#REF!=#REF!, ROW(#REF!)-ROW(#REF!)+2), ROW(591:591))),"" )</f>
        <v/>
      </c>
    </row>
    <row r="601" spans="22:22" ht="15.5">
      <c r="V601" s="21" t="str">
        <f>IFERROR(INDEX(#REF!, SMALL(IF(#REF!=#REF!, ROW(#REF!)-ROW(#REF!)+2), ROW(592:592))),"" )</f>
        <v/>
      </c>
    </row>
    <row r="602" spans="22:22" ht="15.5">
      <c r="V602" s="21" t="str">
        <f>IFERROR(INDEX(#REF!, SMALL(IF(#REF!=#REF!, ROW(#REF!)-ROW(#REF!)+2), ROW(593:593))),"" )</f>
        <v/>
      </c>
    </row>
    <row r="603" spans="22:22" ht="15.5">
      <c r="V603" s="21" t="str">
        <f>IFERROR(INDEX(#REF!, SMALL(IF(#REF!=#REF!, ROW(#REF!)-ROW(#REF!)+2), ROW(594:594))),"" )</f>
        <v/>
      </c>
    </row>
    <row r="604" spans="22:22" ht="15.5">
      <c r="V604" s="21" t="str">
        <f>IFERROR(INDEX(#REF!, SMALL(IF(#REF!=#REF!, ROW(#REF!)-ROW(#REF!)+2), ROW(595:595))),"" )</f>
        <v/>
      </c>
    </row>
    <row r="605" spans="22:22" ht="15.5">
      <c r="V605" s="21" t="str">
        <f>IFERROR(INDEX(#REF!, SMALL(IF(#REF!=#REF!, ROW(#REF!)-ROW(#REF!)+2), ROW(596:596))),"" )</f>
        <v/>
      </c>
    </row>
    <row r="606" spans="22:22" ht="15.5">
      <c r="V606" s="21" t="str">
        <f>IFERROR(INDEX(#REF!, SMALL(IF(#REF!=#REF!, ROW(#REF!)-ROW(#REF!)+2), ROW(597:597))),"" )</f>
        <v/>
      </c>
    </row>
    <row r="607" spans="22:22" ht="15.5">
      <c r="V607" s="21" t="str">
        <f>IFERROR(INDEX(#REF!, SMALL(IF(#REF!=#REF!, ROW(#REF!)-ROW(#REF!)+2), ROW(598:598))),"" )</f>
        <v/>
      </c>
    </row>
    <row r="608" spans="22:22" ht="15.5">
      <c r="V608" s="21" t="str">
        <f>IFERROR(INDEX(#REF!, SMALL(IF(#REF!=#REF!, ROW(#REF!)-ROW(#REF!)+2), ROW(599:599))),"" )</f>
        <v/>
      </c>
    </row>
    <row r="609" spans="22:22" ht="15.5">
      <c r="V609" s="21" t="str">
        <f>IFERROR(INDEX(#REF!, SMALL(IF(#REF!=#REF!, ROW(#REF!)-ROW(#REF!)+2), ROW(600:600))),"" )</f>
        <v/>
      </c>
    </row>
    <row r="610" spans="22:22" ht="15.5">
      <c r="V610" s="21" t="str">
        <f>IFERROR(INDEX(#REF!, SMALL(IF(#REF!=#REF!, ROW(#REF!)-ROW(#REF!)+2), ROW(601:601))),"" )</f>
        <v/>
      </c>
    </row>
    <row r="611" spans="22:22" ht="15.5">
      <c r="V611" s="21" t="str">
        <f>IFERROR(INDEX(#REF!, SMALL(IF(#REF!=#REF!, ROW(#REF!)-ROW(#REF!)+2), ROW(602:602))),"" )</f>
        <v/>
      </c>
    </row>
    <row r="612" spans="22:22" ht="15.5">
      <c r="V612" s="21" t="str">
        <f>IFERROR(INDEX(#REF!, SMALL(IF(#REF!=#REF!, ROW(#REF!)-ROW(#REF!)+2), ROW(603:603))),"" )</f>
        <v/>
      </c>
    </row>
    <row r="613" spans="22:22" ht="15.5">
      <c r="V613" s="21" t="str">
        <f>IFERROR(INDEX(#REF!, SMALL(IF(#REF!=#REF!, ROW(#REF!)-ROW(#REF!)+2), ROW(604:604))),"" )</f>
        <v/>
      </c>
    </row>
    <row r="614" spans="22:22" ht="15.5">
      <c r="V614" s="21" t="str">
        <f>IFERROR(INDEX(#REF!, SMALL(IF(#REF!=#REF!, ROW(#REF!)-ROW(#REF!)+2), ROW(605:605))),"" )</f>
        <v/>
      </c>
    </row>
    <row r="615" spans="22:22" ht="15.5">
      <c r="V615" s="21" t="str">
        <f>IFERROR(INDEX(#REF!, SMALL(IF(#REF!=#REF!, ROW(#REF!)-ROW(#REF!)+2), ROW(606:606))),"" )</f>
        <v/>
      </c>
    </row>
    <row r="616" spans="22:22" ht="15.5">
      <c r="V616" s="21" t="str">
        <f>IFERROR(INDEX(#REF!, SMALL(IF(#REF!=#REF!, ROW(#REF!)-ROW(#REF!)+2), ROW(607:607))),"" )</f>
        <v/>
      </c>
    </row>
    <row r="617" spans="22:22" ht="15.5">
      <c r="V617" s="21" t="str">
        <f>IFERROR(INDEX(#REF!, SMALL(IF(#REF!=#REF!, ROW(#REF!)-ROW(#REF!)+2), ROW(608:608))),"" )</f>
        <v/>
      </c>
    </row>
    <row r="618" spans="22:22" ht="15.5">
      <c r="V618" s="21" t="str">
        <f>IFERROR(INDEX(#REF!, SMALL(IF(#REF!=#REF!, ROW(#REF!)-ROW(#REF!)+2), ROW(609:609))),"" )</f>
        <v/>
      </c>
    </row>
    <row r="619" spans="22:22" ht="15.5">
      <c r="V619" s="21" t="str">
        <f>IFERROR(INDEX(#REF!, SMALL(IF(#REF!=#REF!, ROW(#REF!)-ROW(#REF!)+2), ROW(610:610))),"" )</f>
        <v/>
      </c>
    </row>
    <row r="620" spans="22:22" ht="15.5">
      <c r="V620" s="21" t="str">
        <f>IFERROR(INDEX(#REF!, SMALL(IF(#REF!=#REF!, ROW(#REF!)-ROW(#REF!)+2), ROW(611:611))),"" )</f>
        <v/>
      </c>
    </row>
    <row r="621" spans="22:22" ht="15.5">
      <c r="V621" s="21" t="str">
        <f>IFERROR(INDEX(#REF!, SMALL(IF(#REF!=#REF!, ROW(#REF!)-ROW(#REF!)+2), ROW(612:612))),"" )</f>
        <v/>
      </c>
    </row>
    <row r="622" spans="22:22" ht="15.5">
      <c r="V622" s="21" t="str">
        <f>IFERROR(INDEX(#REF!, SMALL(IF(#REF!=#REF!, ROW(#REF!)-ROW(#REF!)+2), ROW(613:613))),"" )</f>
        <v/>
      </c>
    </row>
    <row r="623" spans="22:22" ht="15.5">
      <c r="V623" s="21" t="str">
        <f>IFERROR(INDEX(#REF!, SMALL(IF(#REF!=#REF!, ROW(#REF!)-ROW(#REF!)+2), ROW(614:614))),"" )</f>
        <v/>
      </c>
    </row>
    <row r="624" spans="22:22" ht="15.5">
      <c r="V624" s="21" t="str">
        <f>IFERROR(INDEX(#REF!, SMALL(IF(#REF!=#REF!, ROW(#REF!)-ROW(#REF!)+2), ROW(615:615))),"" )</f>
        <v/>
      </c>
    </row>
    <row r="625" spans="22:22" ht="15.5">
      <c r="V625" s="21" t="str">
        <f>IFERROR(INDEX(#REF!, SMALL(IF(#REF!=#REF!, ROW(#REF!)-ROW(#REF!)+2), ROW(616:616))),"" )</f>
        <v/>
      </c>
    </row>
    <row r="626" spans="22:22" ht="15.5">
      <c r="V626" s="21" t="str">
        <f>IFERROR(INDEX(#REF!, SMALL(IF(#REF!=#REF!, ROW(#REF!)-ROW(#REF!)+2), ROW(617:617))),"" )</f>
        <v/>
      </c>
    </row>
    <row r="627" spans="22:22" ht="15.5">
      <c r="V627" s="21" t="str">
        <f>IFERROR(INDEX(#REF!, SMALL(IF(#REF!=#REF!, ROW(#REF!)-ROW(#REF!)+2), ROW(618:618))),"" )</f>
        <v/>
      </c>
    </row>
    <row r="628" spans="22:22" ht="15.5">
      <c r="V628" s="21" t="str">
        <f>IFERROR(INDEX(#REF!, SMALL(IF(#REF!=#REF!, ROW(#REF!)-ROW(#REF!)+2), ROW(619:619))),"" )</f>
        <v/>
      </c>
    </row>
    <row r="629" spans="22:22" ht="15.5">
      <c r="V629" s="21" t="str">
        <f>IFERROR(INDEX(#REF!, SMALL(IF(#REF!=#REF!, ROW(#REF!)-ROW(#REF!)+2), ROW(620:620))),"" )</f>
        <v/>
      </c>
    </row>
    <row r="630" spans="22:22" ht="15.5">
      <c r="V630" s="21" t="str">
        <f>IFERROR(INDEX(#REF!, SMALL(IF(#REF!=#REF!, ROW(#REF!)-ROW(#REF!)+2), ROW(621:621))),"" )</f>
        <v/>
      </c>
    </row>
    <row r="631" spans="22:22" ht="15.5">
      <c r="V631" s="21" t="str">
        <f>IFERROR(INDEX(#REF!, SMALL(IF(#REF!=#REF!, ROW(#REF!)-ROW(#REF!)+2), ROW(622:622))),"" )</f>
        <v/>
      </c>
    </row>
    <row r="632" spans="22:22" ht="15.5">
      <c r="V632" s="21" t="str">
        <f>IFERROR(INDEX(#REF!, SMALL(IF(#REF!=#REF!, ROW(#REF!)-ROW(#REF!)+2), ROW(623:623))),"" )</f>
        <v/>
      </c>
    </row>
    <row r="633" spans="22:22" ht="15.5">
      <c r="V633" s="21" t="str">
        <f>IFERROR(INDEX(#REF!, SMALL(IF(#REF!=#REF!, ROW(#REF!)-ROW(#REF!)+2), ROW(624:624))),"" )</f>
        <v/>
      </c>
    </row>
    <row r="634" spans="22:22" ht="15.5">
      <c r="V634" s="21" t="str">
        <f>IFERROR(INDEX(#REF!, SMALL(IF(#REF!=#REF!, ROW(#REF!)-ROW(#REF!)+2), ROW(625:625))),"" )</f>
        <v/>
      </c>
    </row>
    <row r="635" spans="22:22" ht="15.5">
      <c r="V635" s="21" t="str">
        <f>IFERROR(INDEX(#REF!, SMALL(IF(#REF!=#REF!, ROW(#REF!)-ROW(#REF!)+2), ROW(626:626))),"" )</f>
        <v/>
      </c>
    </row>
    <row r="636" spans="22:22" ht="15.5">
      <c r="V636" s="21" t="str">
        <f>IFERROR(INDEX(#REF!, SMALL(IF(#REF!=#REF!, ROW(#REF!)-ROW(#REF!)+2), ROW(627:627))),"" )</f>
        <v/>
      </c>
    </row>
    <row r="637" spans="22:22" ht="15.5">
      <c r="V637" s="21" t="str">
        <f>IFERROR(INDEX(#REF!, SMALL(IF(#REF!=#REF!, ROW(#REF!)-ROW(#REF!)+2), ROW(628:628))),"" )</f>
        <v/>
      </c>
    </row>
    <row r="638" spans="22:22" ht="15.5">
      <c r="V638" s="21" t="str">
        <f>IFERROR(INDEX(#REF!, SMALL(IF(#REF!=#REF!, ROW(#REF!)-ROW(#REF!)+2), ROW(629:629))),"" )</f>
        <v/>
      </c>
    </row>
    <row r="639" spans="22:22" ht="15.5">
      <c r="V639" s="21" t="str">
        <f>IFERROR(INDEX(#REF!, SMALL(IF(#REF!=#REF!, ROW(#REF!)-ROW(#REF!)+2), ROW(630:630))),"" )</f>
        <v/>
      </c>
    </row>
    <row r="640" spans="22:22" ht="15.5">
      <c r="V640" s="21" t="str">
        <f>IFERROR(INDEX(#REF!, SMALL(IF(#REF!=#REF!, ROW(#REF!)-ROW(#REF!)+2), ROW(631:631))),"" )</f>
        <v/>
      </c>
    </row>
    <row r="641" spans="22:22" ht="15.5">
      <c r="V641" s="21" t="str">
        <f>IFERROR(INDEX(#REF!, SMALL(IF(#REF!=#REF!, ROW(#REF!)-ROW(#REF!)+2), ROW(632:632))),"" )</f>
        <v/>
      </c>
    </row>
    <row r="642" spans="22:22" ht="15.5">
      <c r="V642" s="21" t="str">
        <f>IFERROR(INDEX(#REF!, SMALL(IF(#REF!=#REF!, ROW(#REF!)-ROW(#REF!)+2), ROW(633:633))),"" )</f>
        <v/>
      </c>
    </row>
    <row r="643" spans="22:22" ht="15.5">
      <c r="V643" s="21" t="str">
        <f>IFERROR(INDEX(#REF!, SMALL(IF(#REF!=#REF!, ROW(#REF!)-ROW(#REF!)+2), ROW(634:634))),"" )</f>
        <v/>
      </c>
    </row>
    <row r="644" spans="22:22" ht="15.5">
      <c r="V644" s="21" t="str">
        <f>IFERROR(INDEX(#REF!, SMALL(IF(#REF!=#REF!, ROW(#REF!)-ROW(#REF!)+2), ROW(635:635))),"" )</f>
        <v/>
      </c>
    </row>
    <row r="645" spans="22:22" ht="15.5">
      <c r="V645" s="21" t="str">
        <f>IFERROR(INDEX(#REF!, SMALL(IF(#REF!=#REF!, ROW(#REF!)-ROW(#REF!)+2), ROW(636:636))),"" )</f>
        <v/>
      </c>
    </row>
    <row r="646" spans="22:22" ht="15.5">
      <c r="V646" s="21" t="str">
        <f>IFERROR(INDEX(#REF!, SMALL(IF(#REF!=#REF!, ROW(#REF!)-ROW(#REF!)+2), ROW(637:637))),"" )</f>
        <v/>
      </c>
    </row>
    <row r="647" spans="22:22" ht="15.5">
      <c r="V647" s="21" t="str">
        <f>IFERROR(INDEX(#REF!, SMALL(IF(#REF!=#REF!, ROW(#REF!)-ROW(#REF!)+2), ROW(638:638))),"" )</f>
        <v/>
      </c>
    </row>
    <row r="648" spans="22:22" ht="15.5">
      <c r="V648" s="21" t="str">
        <f>IFERROR(INDEX(#REF!, SMALL(IF(#REF!=#REF!, ROW(#REF!)-ROW(#REF!)+2), ROW(639:639))),"" )</f>
        <v/>
      </c>
    </row>
    <row r="649" spans="22:22" ht="15.5">
      <c r="V649" s="21" t="str">
        <f>IFERROR(INDEX(#REF!, SMALL(IF(#REF!=#REF!, ROW(#REF!)-ROW(#REF!)+2), ROW(640:640))),"" )</f>
        <v/>
      </c>
    </row>
    <row r="650" spans="22:22" ht="15.5">
      <c r="V650" s="21" t="str">
        <f>IFERROR(INDEX(#REF!, SMALL(IF(#REF!=#REF!, ROW(#REF!)-ROW(#REF!)+2), ROW(641:641))),"" )</f>
        <v/>
      </c>
    </row>
    <row r="651" spans="22:22" ht="15.5">
      <c r="V651" s="21" t="str">
        <f>IFERROR(INDEX(#REF!, SMALL(IF(#REF!=#REF!, ROW(#REF!)-ROW(#REF!)+2), ROW(642:642))),"" )</f>
        <v/>
      </c>
    </row>
    <row r="652" spans="22:22" ht="15.5">
      <c r="V652" s="21" t="str">
        <f>IFERROR(INDEX(#REF!, SMALL(IF(#REF!=#REF!, ROW(#REF!)-ROW(#REF!)+2), ROW(643:643))),"" )</f>
        <v/>
      </c>
    </row>
    <row r="653" spans="22:22" ht="15.5">
      <c r="V653" s="21" t="str">
        <f>IFERROR(INDEX(#REF!, SMALL(IF(#REF!=#REF!, ROW(#REF!)-ROW(#REF!)+2), ROW(644:644))),"" )</f>
        <v/>
      </c>
    </row>
    <row r="654" spans="22:22" ht="15.5">
      <c r="V654" s="21" t="str">
        <f>IFERROR(INDEX(#REF!, SMALL(IF(#REF!=#REF!, ROW(#REF!)-ROW(#REF!)+2), ROW(645:645))),"" )</f>
        <v/>
      </c>
    </row>
    <row r="655" spans="22:22" ht="15.5">
      <c r="V655" s="21" t="str">
        <f>IFERROR(INDEX(#REF!, SMALL(IF(#REF!=#REF!, ROW(#REF!)-ROW(#REF!)+2), ROW(646:646))),"" )</f>
        <v/>
      </c>
    </row>
    <row r="656" spans="22:22" ht="15.5">
      <c r="V656" s="21" t="str">
        <f>IFERROR(INDEX(#REF!, SMALL(IF(#REF!=#REF!, ROW(#REF!)-ROW(#REF!)+2), ROW(647:647))),"" )</f>
        <v/>
      </c>
    </row>
    <row r="657" spans="22:22" ht="15.5">
      <c r="V657" s="21" t="str">
        <f>IFERROR(INDEX(#REF!, SMALL(IF(#REF!=#REF!, ROW(#REF!)-ROW(#REF!)+2), ROW(648:648))),"" )</f>
        <v/>
      </c>
    </row>
    <row r="658" spans="22:22" ht="15.5">
      <c r="V658" s="21" t="str">
        <f>IFERROR(INDEX(#REF!, SMALL(IF(#REF!=#REF!, ROW(#REF!)-ROW(#REF!)+2), ROW(649:649))),"" )</f>
        <v/>
      </c>
    </row>
    <row r="659" spans="22:22" ht="15.5">
      <c r="V659" s="21" t="str">
        <f>IFERROR(INDEX(#REF!, SMALL(IF(#REF!=#REF!, ROW(#REF!)-ROW(#REF!)+2), ROW(650:650))),"" )</f>
        <v/>
      </c>
    </row>
    <row r="660" spans="22:22" ht="15.5">
      <c r="V660" s="21" t="str">
        <f>IFERROR(INDEX(#REF!, SMALL(IF(#REF!=#REF!, ROW(#REF!)-ROW(#REF!)+2), ROW(651:651))),"" )</f>
        <v/>
      </c>
    </row>
    <row r="661" spans="22:22" ht="15.5">
      <c r="V661" s="21" t="str">
        <f>IFERROR(INDEX(#REF!, SMALL(IF(#REF!=#REF!, ROW(#REF!)-ROW(#REF!)+2), ROW(652:652))),"" )</f>
        <v/>
      </c>
    </row>
    <row r="662" spans="22:22" ht="15.5">
      <c r="V662" s="21" t="str">
        <f>IFERROR(INDEX(#REF!, SMALL(IF(#REF!=#REF!, ROW(#REF!)-ROW(#REF!)+2), ROW(653:653))),"" )</f>
        <v/>
      </c>
    </row>
    <row r="663" spans="22:22" ht="15.5">
      <c r="V663" s="21" t="str">
        <f>IFERROR(INDEX(#REF!, SMALL(IF(#REF!=#REF!, ROW(#REF!)-ROW(#REF!)+2), ROW(654:654))),"" )</f>
        <v/>
      </c>
    </row>
    <row r="664" spans="22:22" ht="15.5">
      <c r="V664" s="21" t="str">
        <f>IFERROR(INDEX(#REF!, SMALL(IF(#REF!=#REF!, ROW(#REF!)-ROW(#REF!)+2), ROW(655:655))),"" )</f>
        <v/>
      </c>
    </row>
    <row r="665" spans="22:22" ht="15.5">
      <c r="V665" s="21" t="str">
        <f>IFERROR(INDEX(#REF!, SMALL(IF(#REF!=#REF!, ROW(#REF!)-ROW(#REF!)+2), ROW(656:656))),"" )</f>
        <v/>
      </c>
    </row>
    <row r="666" spans="22:22" ht="15.5">
      <c r="V666" s="21" t="str">
        <f>IFERROR(INDEX(#REF!, SMALL(IF(#REF!=#REF!, ROW(#REF!)-ROW(#REF!)+2), ROW(657:657))),"" )</f>
        <v/>
      </c>
    </row>
    <row r="667" spans="22:22" ht="15.5">
      <c r="V667" s="21" t="str">
        <f>IFERROR(INDEX(#REF!, SMALL(IF(#REF!=#REF!, ROW(#REF!)-ROW(#REF!)+2), ROW(658:658))),"" )</f>
        <v/>
      </c>
    </row>
    <row r="668" spans="22:22" ht="15.5">
      <c r="V668" s="21" t="str">
        <f>IFERROR(INDEX(#REF!, SMALL(IF(#REF!=#REF!, ROW(#REF!)-ROW(#REF!)+2), ROW(659:659))),"" )</f>
        <v/>
      </c>
    </row>
    <row r="669" spans="22:22" ht="15.5">
      <c r="V669" s="21" t="str">
        <f>IFERROR(INDEX(#REF!, SMALL(IF(#REF!=#REF!, ROW(#REF!)-ROW(#REF!)+2), ROW(660:660))),"" )</f>
        <v/>
      </c>
    </row>
    <row r="670" spans="22:22" ht="15.5">
      <c r="V670" s="21" t="str">
        <f>IFERROR(INDEX(#REF!, SMALL(IF(#REF!=#REF!, ROW(#REF!)-ROW(#REF!)+2), ROW(661:661))),"" )</f>
        <v/>
      </c>
    </row>
    <row r="671" spans="22:22" ht="15.5">
      <c r="V671" s="21" t="str">
        <f>IFERROR(INDEX(#REF!, SMALL(IF(#REF!=#REF!, ROW(#REF!)-ROW(#REF!)+2), ROW(662:662))),"" )</f>
        <v/>
      </c>
    </row>
    <row r="672" spans="22:22" ht="15.5">
      <c r="V672" s="21" t="str">
        <f>IFERROR(INDEX(#REF!, SMALL(IF(#REF!=#REF!, ROW(#REF!)-ROW(#REF!)+2), ROW(663:663))),"" )</f>
        <v/>
      </c>
    </row>
    <row r="673" spans="22:22" ht="15.5">
      <c r="V673" s="21" t="str">
        <f>IFERROR(INDEX(#REF!, SMALL(IF(#REF!=#REF!, ROW(#REF!)-ROW(#REF!)+2), ROW(664:664))),"" )</f>
        <v/>
      </c>
    </row>
    <row r="674" spans="22:22" ht="15.5">
      <c r="V674" s="21" t="str">
        <f>IFERROR(INDEX(#REF!, SMALL(IF(#REF!=#REF!, ROW(#REF!)-ROW(#REF!)+2), ROW(665:665))),"" )</f>
        <v/>
      </c>
    </row>
    <row r="675" spans="22:22" ht="15.5">
      <c r="V675" s="21" t="str">
        <f>IFERROR(INDEX(#REF!, SMALL(IF(#REF!=#REF!, ROW(#REF!)-ROW(#REF!)+2), ROW(666:666))),"" )</f>
        <v/>
      </c>
    </row>
    <row r="676" spans="22:22" ht="15.5">
      <c r="V676" s="21" t="str">
        <f>IFERROR(INDEX(#REF!, SMALL(IF(#REF!=#REF!, ROW(#REF!)-ROW(#REF!)+2), ROW(667:667))),"" )</f>
        <v/>
      </c>
    </row>
    <row r="677" spans="22:22" ht="15.5">
      <c r="V677" s="21" t="str">
        <f>IFERROR(INDEX(#REF!, SMALL(IF(#REF!=#REF!, ROW(#REF!)-ROW(#REF!)+2), ROW(668:668))),"" )</f>
        <v/>
      </c>
    </row>
    <row r="678" spans="22:22" ht="15.5">
      <c r="V678" s="21" t="str">
        <f>IFERROR(INDEX(#REF!, SMALL(IF(#REF!=#REF!, ROW(#REF!)-ROW(#REF!)+2), ROW(669:669))),"" )</f>
        <v/>
      </c>
    </row>
    <row r="679" spans="22:22" ht="15.5">
      <c r="V679" s="21" t="str">
        <f>IFERROR(INDEX(#REF!, SMALL(IF(#REF!=#REF!, ROW(#REF!)-ROW(#REF!)+2), ROW(670:670))),"" )</f>
        <v/>
      </c>
    </row>
    <row r="680" spans="22:22" ht="15.5">
      <c r="V680" s="21" t="str">
        <f>IFERROR(INDEX(#REF!, SMALL(IF(#REF!=#REF!, ROW(#REF!)-ROW(#REF!)+2), ROW(671:671))),"" )</f>
        <v/>
      </c>
    </row>
    <row r="681" spans="22:22" ht="15.5">
      <c r="V681" s="21" t="str">
        <f>IFERROR(INDEX(#REF!, SMALL(IF(#REF!=#REF!, ROW(#REF!)-ROW(#REF!)+2), ROW(672:672))),"" )</f>
        <v/>
      </c>
    </row>
    <row r="682" spans="22:22" ht="15.5">
      <c r="V682" s="21" t="str">
        <f>IFERROR(INDEX(#REF!, SMALL(IF(#REF!=#REF!, ROW(#REF!)-ROW(#REF!)+2), ROW(673:673))),"" )</f>
        <v/>
      </c>
    </row>
    <row r="683" spans="22:22" ht="15.5">
      <c r="V683" s="21" t="str">
        <f>IFERROR(INDEX(#REF!, SMALL(IF(#REF!=#REF!, ROW(#REF!)-ROW(#REF!)+2), ROW(674:674))),"" )</f>
        <v/>
      </c>
    </row>
    <row r="684" spans="22:22" ht="15.5">
      <c r="V684" s="21" t="str">
        <f>IFERROR(INDEX(#REF!, SMALL(IF(#REF!=#REF!, ROW(#REF!)-ROW(#REF!)+2), ROW(675:675))),"" )</f>
        <v/>
      </c>
    </row>
    <row r="685" spans="22:22" ht="15.5">
      <c r="V685" s="21" t="str">
        <f>IFERROR(INDEX(#REF!, SMALL(IF(#REF!=#REF!, ROW(#REF!)-ROW(#REF!)+2), ROW(676:676))),"" )</f>
        <v/>
      </c>
    </row>
    <row r="686" spans="22:22" ht="15.5">
      <c r="V686" s="21" t="str">
        <f>IFERROR(INDEX(#REF!, SMALL(IF(#REF!=#REF!, ROW(#REF!)-ROW(#REF!)+2), ROW(677:677))),"" )</f>
        <v/>
      </c>
    </row>
    <row r="687" spans="22:22" ht="15.5">
      <c r="V687" s="21" t="str">
        <f>IFERROR(INDEX(#REF!, SMALL(IF(#REF!=#REF!, ROW(#REF!)-ROW(#REF!)+2), ROW(678:678))),"" )</f>
        <v/>
      </c>
    </row>
    <row r="688" spans="22:22" ht="15.5">
      <c r="V688" s="21" t="str">
        <f>IFERROR(INDEX(#REF!, SMALL(IF(#REF!=#REF!, ROW(#REF!)-ROW(#REF!)+2), ROW(679:679))),"" )</f>
        <v/>
      </c>
    </row>
    <row r="689" spans="22:22" ht="15.5">
      <c r="V689" s="21" t="str">
        <f>IFERROR(INDEX(#REF!, SMALL(IF(#REF!=#REF!, ROW(#REF!)-ROW(#REF!)+2), ROW(680:680))),"" )</f>
        <v/>
      </c>
    </row>
    <row r="690" spans="22:22" ht="15.5">
      <c r="V690" s="21" t="str">
        <f>IFERROR(INDEX(#REF!, SMALL(IF(#REF!=#REF!, ROW(#REF!)-ROW(#REF!)+2), ROW(681:681))),"" )</f>
        <v/>
      </c>
    </row>
    <row r="691" spans="22:22" ht="15.5">
      <c r="V691" s="21" t="str">
        <f>IFERROR(INDEX(#REF!, SMALL(IF(#REF!=#REF!, ROW(#REF!)-ROW(#REF!)+2), ROW(682:682))),"" )</f>
        <v/>
      </c>
    </row>
    <row r="692" spans="22:22" ht="15.5">
      <c r="V692" s="21" t="str">
        <f>IFERROR(INDEX(#REF!, SMALL(IF(#REF!=#REF!, ROW(#REF!)-ROW(#REF!)+2), ROW(683:683))),"" )</f>
        <v/>
      </c>
    </row>
    <row r="693" spans="22:22" ht="15.5">
      <c r="V693" s="21" t="str">
        <f>IFERROR(INDEX(#REF!, SMALL(IF(#REF!=#REF!, ROW(#REF!)-ROW(#REF!)+2), ROW(684:684))),"" )</f>
        <v/>
      </c>
    </row>
    <row r="694" spans="22:22" ht="15.5">
      <c r="V694" s="21" t="str">
        <f>IFERROR(INDEX(#REF!, SMALL(IF(#REF!=#REF!, ROW(#REF!)-ROW(#REF!)+2), ROW(685:685))),"" )</f>
        <v/>
      </c>
    </row>
    <row r="695" spans="22:22" ht="15.5">
      <c r="V695" s="21" t="str">
        <f>IFERROR(INDEX(#REF!, SMALL(IF(#REF!=#REF!, ROW(#REF!)-ROW(#REF!)+2), ROW(686:686))),"" )</f>
        <v/>
      </c>
    </row>
    <row r="696" spans="22:22" ht="15.5">
      <c r="V696" s="21" t="str">
        <f>IFERROR(INDEX(#REF!, SMALL(IF(#REF!=#REF!, ROW(#REF!)-ROW(#REF!)+2), ROW(687:687))),"" )</f>
        <v/>
      </c>
    </row>
    <row r="697" spans="22:22" ht="15.5">
      <c r="V697" s="21" t="str">
        <f>IFERROR(INDEX(#REF!, SMALL(IF(#REF!=#REF!, ROW(#REF!)-ROW(#REF!)+2), ROW(688:688))),"" )</f>
        <v/>
      </c>
    </row>
    <row r="698" spans="22:22" ht="15.5">
      <c r="V698" s="21" t="str">
        <f>IFERROR(INDEX(#REF!, SMALL(IF(#REF!=#REF!, ROW(#REF!)-ROW(#REF!)+2), ROW(689:689))),"" )</f>
        <v/>
      </c>
    </row>
    <row r="699" spans="22:22" ht="15.5">
      <c r="V699" s="21" t="str">
        <f>IFERROR(INDEX(#REF!, SMALL(IF(#REF!=#REF!, ROW(#REF!)-ROW(#REF!)+2), ROW(690:690))),"" )</f>
        <v/>
      </c>
    </row>
    <row r="700" spans="22:22" ht="15.5">
      <c r="V700" s="21" t="str">
        <f>IFERROR(INDEX(#REF!, SMALL(IF(#REF!=#REF!, ROW(#REF!)-ROW(#REF!)+2), ROW(691:691))),"" )</f>
        <v/>
      </c>
    </row>
    <row r="701" spans="22:22" ht="15.5">
      <c r="V701" s="21" t="str">
        <f>IFERROR(INDEX(#REF!, SMALL(IF(#REF!=#REF!, ROW(#REF!)-ROW(#REF!)+2), ROW(692:692))),"" )</f>
        <v/>
      </c>
    </row>
    <row r="702" spans="22:22" ht="15.5">
      <c r="V702" s="21" t="str">
        <f>IFERROR(INDEX(#REF!, SMALL(IF(#REF!=#REF!, ROW(#REF!)-ROW(#REF!)+2), ROW(693:693))),"" )</f>
        <v/>
      </c>
    </row>
    <row r="703" spans="22:22" ht="15.5">
      <c r="V703" s="21" t="str">
        <f>IFERROR(INDEX(#REF!, SMALL(IF(#REF!=#REF!, ROW(#REF!)-ROW(#REF!)+2), ROW(694:694))),"" )</f>
        <v/>
      </c>
    </row>
    <row r="704" spans="22:22" ht="15.5">
      <c r="V704" s="21" t="str">
        <f>IFERROR(INDEX(#REF!, SMALL(IF(#REF!=#REF!, ROW(#REF!)-ROW(#REF!)+2), ROW(695:695))),"" )</f>
        <v/>
      </c>
    </row>
    <row r="705" spans="22:22" ht="15.5">
      <c r="V705" s="21" t="str">
        <f>IFERROR(INDEX(#REF!, SMALL(IF(#REF!=#REF!, ROW(#REF!)-ROW(#REF!)+2), ROW(696:696))),"" )</f>
        <v/>
      </c>
    </row>
    <row r="706" spans="22:22" ht="15.5">
      <c r="V706" s="21" t="str">
        <f>IFERROR(INDEX(#REF!, SMALL(IF(#REF!=#REF!, ROW(#REF!)-ROW(#REF!)+2), ROW(697:697))),"" )</f>
        <v/>
      </c>
    </row>
    <row r="707" spans="22:22" ht="15.5">
      <c r="V707" s="21" t="str">
        <f>IFERROR(INDEX(#REF!, SMALL(IF(#REF!=#REF!, ROW(#REF!)-ROW(#REF!)+2), ROW(698:698))),"" )</f>
        <v/>
      </c>
    </row>
    <row r="708" spans="22:22" ht="15.5">
      <c r="V708" s="21" t="str">
        <f>IFERROR(INDEX(#REF!, SMALL(IF(#REF!=#REF!, ROW(#REF!)-ROW(#REF!)+2), ROW(699:699))),"" )</f>
        <v/>
      </c>
    </row>
    <row r="709" spans="22:22" ht="15.5">
      <c r="V709" s="21" t="str">
        <f>IFERROR(INDEX(#REF!, SMALL(IF(#REF!=#REF!, ROW(#REF!)-ROW(#REF!)+2), ROW(700:700))),"" )</f>
        <v/>
      </c>
    </row>
    <row r="710" spans="22:22" ht="15.5">
      <c r="V710" s="21" t="str">
        <f>IFERROR(INDEX(#REF!, SMALL(IF(#REF!=#REF!, ROW(#REF!)-ROW(#REF!)+2), ROW(701:701))),"" )</f>
        <v/>
      </c>
    </row>
    <row r="711" spans="22:22" ht="15.5">
      <c r="V711" s="21" t="str">
        <f>IFERROR(INDEX(#REF!, SMALL(IF(#REF!=#REF!, ROW(#REF!)-ROW(#REF!)+2), ROW(702:702))),"" )</f>
        <v/>
      </c>
    </row>
    <row r="712" spans="22:22" ht="15.5">
      <c r="V712" s="21" t="str">
        <f>IFERROR(INDEX(#REF!, SMALL(IF(#REF!=#REF!, ROW(#REF!)-ROW(#REF!)+2), ROW(703:703))),"" )</f>
        <v/>
      </c>
    </row>
    <row r="713" spans="22:22" ht="15.5">
      <c r="V713" s="21" t="str">
        <f>IFERROR(INDEX(#REF!, SMALL(IF(#REF!=#REF!, ROW(#REF!)-ROW(#REF!)+2), ROW(704:704))),"" )</f>
        <v/>
      </c>
    </row>
    <row r="714" spans="22:22" ht="15.5">
      <c r="V714" s="21" t="str">
        <f>IFERROR(INDEX(#REF!, SMALL(IF(#REF!=#REF!, ROW(#REF!)-ROW(#REF!)+2), ROW(705:705))),"" )</f>
        <v/>
      </c>
    </row>
    <row r="715" spans="22:22" ht="15.5">
      <c r="V715" s="21" t="str">
        <f>IFERROR(INDEX(#REF!, SMALL(IF(#REF!=#REF!, ROW(#REF!)-ROW(#REF!)+2), ROW(706:706))),"" )</f>
        <v/>
      </c>
    </row>
    <row r="716" spans="22:22" ht="15.5">
      <c r="V716" s="21" t="str">
        <f>IFERROR(INDEX(#REF!, SMALL(IF(#REF!=#REF!, ROW(#REF!)-ROW(#REF!)+2), ROW(707:707))),"" )</f>
        <v/>
      </c>
    </row>
    <row r="717" spans="22:22" ht="15.5">
      <c r="V717" s="21" t="str">
        <f>IFERROR(INDEX(#REF!, SMALL(IF(#REF!=#REF!, ROW(#REF!)-ROW(#REF!)+2), ROW(708:708))),"" )</f>
        <v/>
      </c>
    </row>
    <row r="718" spans="22:22" ht="15.5">
      <c r="V718" s="21" t="str">
        <f>IFERROR(INDEX(#REF!, SMALL(IF(#REF!=#REF!, ROW(#REF!)-ROW(#REF!)+2), ROW(709:709))),"" )</f>
        <v/>
      </c>
    </row>
    <row r="719" spans="22:22" ht="15.5">
      <c r="V719" s="21" t="str">
        <f>IFERROR(INDEX(#REF!, SMALL(IF(#REF!=#REF!, ROW(#REF!)-ROW(#REF!)+2), ROW(710:710))),"" )</f>
        <v/>
      </c>
    </row>
    <row r="720" spans="22:22" ht="15.5">
      <c r="V720" s="21" t="str">
        <f>IFERROR(INDEX(#REF!, SMALL(IF(#REF!=#REF!, ROW(#REF!)-ROW(#REF!)+2), ROW(711:711))),"" )</f>
        <v/>
      </c>
    </row>
    <row r="721" spans="22:22" ht="15.5">
      <c r="V721" s="21" t="str">
        <f>IFERROR(INDEX(#REF!, SMALL(IF(#REF!=#REF!, ROW(#REF!)-ROW(#REF!)+2), ROW(712:712))),"" )</f>
        <v/>
      </c>
    </row>
    <row r="722" spans="22:22" ht="15.5">
      <c r="V722" s="21" t="str">
        <f>IFERROR(INDEX(#REF!, SMALL(IF(#REF!=#REF!, ROW(#REF!)-ROW(#REF!)+2), ROW(713:713))),"" )</f>
        <v/>
      </c>
    </row>
    <row r="723" spans="22:22" ht="15.5">
      <c r="V723" s="21" t="str">
        <f>IFERROR(INDEX(#REF!, SMALL(IF(#REF!=#REF!, ROW(#REF!)-ROW(#REF!)+2), ROW(714:714))),"" )</f>
        <v/>
      </c>
    </row>
    <row r="724" spans="22:22" ht="15.5">
      <c r="V724" s="21" t="str">
        <f>IFERROR(INDEX(#REF!, SMALL(IF(#REF!=#REF!, ROW(#REF!)-ROW(#REF!)+2), ROW(715:715))),"" )</f>
        <v/>
      </c>
    </row>
    <row r="725" spans="22:22" ht="15.5">
      <c r="V725" s="21" t="str">
        <f>IFERROR(INDEX(#REF!, SMALL(IF(#REF!=#REF!, ROW(#REF!)-ROW(#REF!)+2), ROW(716:716))),"" )</f>
        <v/>
      </c>
    </row>
    <row r="726" spans="22:22" ht="15.5">
      <c r="V726" s="21" t="str">
        <f>IFERROR(INDEX(#REF!, SMALL(IF(#REF!=#REF!, ROW(#REF!)-ROW(#REF!)+2), ROW(717:717))),"" )</f>
        <v/>
      </c>
    </row>
    <row r="727" spans="22:22" ht="15.5">
      <c r="V727" s="21" t="str">
        <f>IFERROR(INDEX(#REF!, SMALL(IF(#REF!=#REF!, ROW(#REF!)-ROW(#REF!)+2), ROW(718:718))),"" )</f>
        <v/>
      </c>
    </row>
    <row r="728" spans="22:22" ht="15.5">
      <c r="V728" s="21" t="str">
        <f>IFERROR(INDEX(#REF!, SMALL(IF(#REF!=#REF!, ROW(#REF!)-ROW(#REF!)+2), ROW(719:719))),"" )</f>
        <v/>
      </c>
    </row>
    <row r="729" spans="22:22" ht="15.5">
      <c r="V729" s="21" t="str">
        <f>IFERROR(INDEX(#REF!, SMALL(IF(#REF!=#REF!, ROW(#REF!)-ROW(#REF!)+2), ROW(720:720))),"" )</f>
        <v/>
      </c>
    </row>
    <row r="730" spans="22:22" ht="15.5">
      <c r="V730" s="21" t="str">
        <f>IFERROR(INDEX(#REF!, SMALL(IF(#REF!=#REF!, ROW(#REF!)-ROW(#REF!)+2), ROW(721:721))),"" )</f>
        <v/>
      </c>
    </row>
    <row r="731" spans="22:22" ht="15.5">
      <c r="V731" s="21" t="str">
        <f>IFERROR(INDEX(#REF!, SMALL(IF(#REF!=#REF!, ROW(#REF!)-ROW(#REF!)+2), ROW(722:722))),"" )</f>
        <v/>
      </c>
    </row>
    <row r="732" spans="22:22" ht="15.5">
      <c r="V732" s="21" t="str">
        <f>IFERROR(INDEX(#REF!, SMALL(IF(#REF!=#REF!, ROW(#REF!)-ROW(#REF!)+2), ROW(723:723))),"" )</f>
        <v/>
      </c>
    </row>
    <row r="733" spans="22:22" ht="15.5">
      <c r="V733" s="21" t="str">
        <f>IFERROR(INDEX(#REF!, SMALL(IF(#REF!=#REF!, ROW(#REF!)-ROW(#REF!)+2), ROW(724:724))),"" )</f>
        <v/>
      </c>
    </row>
    <row r="734" spans="22:22" ht="15.5">
      <c r="V734" s="21" t="str">
        <f>IFERROR(INDEX(#REF!, SMALL(IF(#REF!=#REF!, ROW(#REF!)-ROW(#REF!)+2), ROW(725:725))),"" )</f>
        <v/>
      </c>
    </row>
    <row r="735" spans="22:22" ht="15.5">
      <c r="V735" s="21" t="str">
        <f>IFERROR(INDEX(#REF!, SMALL(IF(#REF!=#REF!, ROW(#REF!)-ROW(#REF!)+2), ROW(726:726))),"" )</f>
        <v/>
      </c>
    </row>
    <row r="736" spans="22:22" ht="15.5">
      <c r="V736" s="21" t="str">
        <f>IFERROR(INDEX(#REF!, SMALL(IF(#REF!=#REF!, ROW(#REF!)-ROW(#REF!)+2), ROW(727:727))),"" )</f>
        <v/>
      </c>
    </row>
    <row r="737" spans="22:22" ht="15.5">
      <c r="V737" s="21" t="str">
        <f>IFERROR(INDEX(#REF!, SMALL(IF(#REF!=#REF!, ROW(#REF!)-ROW(#REF!)+2), ROW(728:728))),"" )</f>
        <v/>
      </c>
    </row>
    <row r="738" spans="22:22" ht="15.5">
      <c r="V738" s="21" t="str">
        <f>IFERROR(INDEX(#REF!, SMALL(IF(#REF!=#REF!, ROW(#REF!)-ROW(#REF!)+2), ROW(729:729))),"" )</f>
        <v/>
      </c>
    </row>
    <row r="739" spans="22:22" ht="15.5">
      <c r="V739" s="21" t="str">
        <f>IFERROR(INDEX(#REF!, SMALL(IF(#REF!=#REF!, ROW(#REF!)-ROW(#REF!)+2), ROW(730:730))),"" )</f>
        <v/>
      </c>
    </row>
    <row r="740" spans="22:22" ht="15.5">
      <c r="V740" s="21" t="str">
        <f>IFERROR(INDEX(#REF!, SMALL(IF(#REF!=#REF!, ROW(#REF!)-ROW(#REF!)+2), ROW(731:731))),"" )</f>
        <v/>
      </c>
    </row>
    <row r="741" spans="22:22" ht="15.5">
      <c r="V741" s="21" t="str">
        <f>IFERROR(INDEX(#REF!, SMALL(IF(#REF!=#REF!, ROW(#REF!)-ROW(#REF!)+2), ROW(732:732))),"" )</f>
        <v/>
      </c>
    </row>
    <row r="742" spans="22:22" ht="15.5">
      <c r="V742" s="21" t="str">
        <f>IFERROR(INDEX(#REF!, SMALL(IF(#REF!=#REF!, ROW(#REF!)-ROW(#REF!)+2), ROW(733:733))),"" )</f>
        <v/>
      </c>
    </row>
    <row r="743" spans="22:22" ht="15.5">
      <c r="V743" s="21" t="str">
        <f>IFERROR(INDEX(#REF!, SMALL(IF(#REF!=#REF!, ROW(#REF!)-ROW(#REF!)+2), ROW(734:734))),"" )</f>
        <v/>
      </c>
    </row>
    <row r="744" spans="22:22" ht="15.5">
      <c r="V744" s="21" t="str">
        <f>IFERROR(INDEX(#REF!, SMALL(IF(#REF!=#REF!, ROW(#REF!)-ROW(#REF!)+2), ROW(735:735))),"" )</f>
        <v/>
      </c>
    </row>
    <row r="745" spans="22:22" ht="15.5">
      <c r="V745" s="21" t="str">
        <f>IFERROR(INDEX(#REF!, SMALL(IF(#REF!=#REF!, ROW(#REF!)-ROW(#REF!)+2), ROW(736:736))),"" )</f>
        <v/>
      </c>
    </row>
    <row r="746" spans="22:22" ht="15.5">
      <c r="V746" s="21" t="str">
        <f>IFERROR(INDEX(#REF!, SMALL(IF(#REF!=#REF!, ROW(#REF!)-ROW(#REF!)+2), ROW(737:737))),"" )</f>
        <v/>
      </c>
    </row>
    <row r="747" spans="22:22" ht="15.5">
      <c r="V747" s="21" t="str">
        <f>IFERROR(INDEX(#REF!, SMALL(IF(#REF!=#REF!, ROW(#REF!)-ROW(#REF!)+2), ROW(738:738))),"" )</f>
        <v/>
      </c>
    </row>
    <row r="748" spans="22:22" ht="15.5">
      <c r="V748" s="21" t="str">
        <f>IFERROR(INDEX(#REF!, SMALL(IF(#REF!=#REF!, ROW(#REF!)-ROW(#REF!)+2), ROW(739:739))),"" )</f>
        <v/>
      </c>
    </row>
    <row r="749" spans="22:22" ht="15.5">
      <c r="V749" s="21" t="str">
        <f>IFERROR(INDEX(#REF!, SMALL(IF(#REF!=#REF!, ROW(#REF!)-ROW(#REF!)+2), ROW(740:740))),"" )</f>
        <v/>
      </c>
    </row>
    <row r="750" spans="22:22" ht="15.5">
      <c r="V750" s="21" t="str">
        <f>IFERROR(INDEX(#REF!, SMALL(IF(#REF!=#REF!, ROW(#REF!)-ROW(#REF!)+2), ROW(741:741))),"" )</f>
        <v/>
      </c>
    </row>
    <row r="751" spans="22:22" ht="15.5">
      <c r="V751" s="21" t="str">
        <f>IFERROR(INDEX(#REF!, SMALL(IF(#REF!=#REF!, ROW(#REF!)-ROW(#REF!)+2), ROW(742:742))),"" )</f>
        <v/>
      </c>
    </row>
    <row r="752" spans="22:22" ht="15.5">
      <c r="V752" s="21" t="str">
        <f>IFERROR(INDEX(#REF!, SMALL(IF(#REF!=#REF!, ROW(#REF!)-ROW(#REF!)+2), ROW(743:743))),"" )</f>
        <v/>
      </c>
    </row>
    <row r="753" spans="22:22" ht="15.5">
      <c r="V753" s="21" t="str">
        <f>IFERROR(INDEX(#REF!, SMALL(IF(#REF!=#REF!, ROW(#REF!)-ROW(#REF!)+2), ROW(744:744))),"" )</f>
        <v/>
      </c>
    </row>
    <row r="754" spans="22:22" ht="15.5">
      <c r="V754" s="21" t="str">
        <f>IFERROR(INDEX(#REF!, SMALL(IF(#REF!=#REF!, ROW(#REF!)-ROW(#REF!)+2), ROW(745:745))),"" )</f>
        <v/>
      </c>
    </row>
    <row r="755" spans="22:22" ht="15.5">
      <c r="V755" s="21" t="str">
        <f>IFERROR(INDEX(#REF!, SMALL(IF(#REF!=#REF!, ROW(#REF!)-ROW(#REF!)+2), ROW(746:746))),"" )</f>
        <v/>
      </c>
    </row>
    <row r="756" spans="22:22" ht="15.5">
      <c r="V756" s="21" t="str">
        <f>IFERROR(INDEX(#REF!, SMALL(IF(#REF!=#REF!, ROW(#REF!)-ROW(#REF!)+2), ROW(747:747))),"" )</f>
        <v/>
      </c>
    </row>
    <row r="757" spans="22:22" ht="15.5">
      <c r="V757" s="21" t="str">
        <f>IFERROR(INDEX(#REF!, SMALL(IF(#REF!=#REF!, ROW(#REF!)-ROW(#REF!)+2), ROW(748:748))),"" )</f>
        <v/>
      </c>
    </row>
    <row r="758" spans="22:22" ht="15.5">
      <c r="V758" s="21" t="str">
        <f>IFERROR(INDEX(#REF!, SMALL(IF(#REF!=#REF!, ROW(#REF!)-ROW(#REF!)+2), ROW(749:749))),"" )</f>
        <v/>
      </c>
    </row>
    <row r="759" spans="22:22" ht="15.5">
      <c r="V759" s="21" t="str">
        <f>IFERROR(INDEX(#REF!, SMALL(IF(#REF!=#REF!, ROW(#REF!)-ROW(#REF!)+2), ROW(750:750))),"" )</f>
        <v/>
      </c>
    </row>
    <row r="760" spans="22:22" ht="15.5">
      <c r="V760" s="21" t="str">
        <f>IFERROR(INDEX(#REF!, SMALL(IF(#REF!=#REF!, ROW(#REF!)-ROW(#REF!)+2), ROW(751:751))),"" )</f>
        <v/>
      </c>
    </row>
    <row r="761" spans="22:22" ht="15.5">
      <c r="V761" s="21" t="str">
        <f>IFERROR(INDEX(#REF!, SMALL(IF(#REF!=#REF!, ROW(#REF!)-ROW(#REF!)+2), ROW(752:752))),"" )</f>
        <v/>
      </c>
    </row>
    <row r="762" spans="22:22" ht="15.5">
      <c r="V762" s="21" t="str">
        <f>IFERROR(INDEX(#REF!, SMALL(IF(#REF!=#REF!, ROW(#REF!)-ROW(#REF!)+2), ROW(753:753))),"" )</f>
        <v/>
      </c>
    </row>
    <row r="763" spans="22:22" ht="15.5">
      <c r="V763" s="21" t="str">
        <f>IFERROR(INDEX(#REF!, SMALL(IF(#REF!=#REF!, ROW(#REF!)-ROW(#REF!)+2), ROW(754:754))),"" )</f>
        <v/>
      </c>
    </row>
    <row r="764" spans="22:22" ht="15.5">
      <c r="V764" s="21" t="str">
        <f>IFERROR(INDEX(#REF!, SMALL(IF(#REF!=#REF!, ROW(#REF!)-ROW(#REF!)+2), ROW(755:755))),"" )</f>
        <v/>
      </c>
    </row>
    <row r="765" spans="22:22" ht="15.5">
      <c r="V765" s="21" t="str">
        <f>IFERROR(INDEX(#REF!, SMALL(IF(#REF!=#REF!, ROW(#REF!)-ROW(#REF!)+2), ROW(756:756))),"" )</f>
        <v/>
      </c>
    </row>
    <row r="766" spans="22:22" ht="15.5">
      <c r="V766" s="21" t="str">
        <f>IFERROR(INDEX(#REF!, SMALL(IF(#REF!=#REF!, ROW(#REF!)-ROW(#REF!)+2), ROW(757:757))),"" )</f>
        <v/>
      </c>
    </row>
    <row r="767" spans="22:22" ht="15.5">
      <c r="V767" s="21" t="str">
        <f>IFERROR(INDEX(#REF!, SMALL(IF(#REF!=#REF!, ROW(#REF!)-ROW(#REF!)+2), ROW(758:758))),"" )</f>
        <v/>
      </c>
    </row>
    <row r="768" spans="22:22" ht="15.5">
      <c r="V768" s="21" t="str">
        <f>IFERROR(INDEX(#REF!, SMALL(IF(#REF!=#REF!, ROW(#REF!)-ROW(#REF!)+2), ROW(759:759))),"" )</f>
        <v/>
      </c>
    </row>
    <row r="769" spans="22:22" ht="15.5">
      <c r="V769" s="21" t="str">
        <f>IFERROR(INDEX(#REF!, SMALL(IF(#REF!=#REF!, ROW(#REF!)-ROW(#REF!)+2), ROW(760:760))),"" )</f>
        <v/>
      </c>
    </row>
    <row r="770" spans="22:22" ht="15.5">
      <c r="V770" s="21" t="str">
        <f>IFERROR(INDEX(#REF!, SMALL(IF(#REF!=#REF!, ROW(#REF!)-ROW(#REF!)+2), ROW(761:761))),"" )</f>
        <v/>
      </c>
    </row>
    <row r="771" spans="22:22" ht="15.5">
      <c r="V771" s="21" t="str">
        <f>IFERROR(INDEX(#REF!, SMALL(IF(#REF!=#REF!, ROW(#REF!)-ROW(#REF!)+2), ROW(762:762))),"" )</f>
        <v/>
      </c>
    </row>
    <row r="772" spans="22:22" ht="15.5">
      <c r="V772" s="21" t="str">
        <f>IFERROR(INDEX(#REF!, SMALL(IF(#REF!=#REF!, ROW(#REF!)-ROW(#REF!)+2), ROW(763:763))),"" )</f>
        <v/>
      </c>
    </row>
    <row r="773" spans="22:22" ht="15.5">
      <c r="V773" s="21" t="str">
        <f>IFERROR(INDEX(#REF!, SMALL(IF(#REF!=#REF!, ROW(#REF!)-ROW(#REF!)+2), ROW(764:764))),"" )</f>
        <v/>
      </c>
    </row>
    <row r="774" spans="22:22" ht="15.5">
      <c r="V774" s="21" t="str">
        <f>IFERROR(INDEX(#REF!, SMALL(IF(#REF!=#REF!, ROW(#REF!)-ROW(#REF!)+2), ROW(765:765))),"" )</f>
        <v/>
      </c>
    </row>
    <row r="775" spans="22:22" ht="15.5">
      <c r="V775" s="21" t="str">
        <f>IFERROR(INDEX(#REF!, SMALL(IF(#REF!=#REF!, ROW(#REF!)-ROW(#REF!)+2), ROW(766:766))),"" )</f>
        <v/>
      </c>
    </row>
    <row r="776" spans="22:22" ht="15.5">
      <c r="V776" s="21" t="str">
        <f>IFERROR(INDEX(#REF!, SMALL(IF(#REF!=#REF!, ROW(#REF!)-ROW(#REF!)+2), ROW(767:767))),"" )</f>
        <v/>
      </c>
    </row>
    <row r="777" spans="22:22" ht="15.5">
      <c r="V777" s="21" t="str">
        <f>IFERROR(INDEX(#REF!, SMALL(IF(#REF!=#REF!, ROW(#REF!)-ROW(#REF!)+2), ROW(768:768))),"" )</f>
        <v/>
      </c>
    </row>
    <row r="778" spans="22:22" ht="15.5">
      <c r="V778" s="21" t="str">
        <f>IFERROR(INDEX(#REF!, SMALL(IF(#REF!=#REF!, ROW(#REF!)-ROW(#REF!)+2), ROW(769:769))),"" )</f>
        <v/>
      </c>
    </row>
    <row r="779" spans="22:22" ht="15.5">
      <c r="V779" s="21" t="str">
        <f>IFERROR(INDEX(#REF!, SMALL(IF(#REF!=#REF!, ROW(#REF!)-ROW(#REF!)+2), ROW(770:770))),"" )</f>
        <v/>
      </c>
    </row>
    <row r="780" spans="22:22" ht="15.5">
      <c r="V780" s="21" t="str">
        <f>IFERROR(INDEX(#REF!, SMALL(IF(#REF!=#REF!, ROW(#REF!)-ROW(#REF!)+2), ROW(771:771))),"" )</f>
        <v/>
      </c>
    </row>
    <row r="781" spans="22:22" ht="15.5">
      <c r="V781" s="21" t="str">
        <f>IFERROR(INDEX(#REF!, SMALL(IF(#REF!=#REF!, ROW(#REF!)-ROW(#REF!)+2), ROW(772:772))),"" )</f>
        <v/>
      </c>
    </row>
    <row r="782" spans="22:22" ht="15.5">
      <c r="V782" s="21" t="str">
        <f>IFERROR(INDEX(#REF!, SMALL(IF(#REF!=#REF!, ROW(#REF!)-ROW(#REF!)+2), ROW(773:773))),"" )</f>
        <v/>
      </c>
    </row>
    <row r="783" spans="22:22" ht="15.5">
      <c r="V783" s="21" t="str">
        <f>IFERROR(INDEX(#REF!, SMALL(IF(#REF!=#REF!, ROW(#REF!)-ROW(#REF!)+2), ROW(774:774))),"" )</f>
        <v/>
      </c>
    </row>
    <row r="784" spans="22:22" ht="15.5">
      <c r="V784" s="21" t="str">
        <f>IFERROR(INDEX(#REF!, SMALL(IF(#REF!=#REF!, ROW(#REF!)-ROW(#REF!)+2), ROW(775:775))),"" )</f>
        <v/>
      </c>
    </row>
    <row r="785" spans="22:22" ht="15.5">
      <c r="V785" s="21" t="str">
        <f>IFERROR(INDEX(#REF!, SMALL(IF(#REF!=#REF!, ROW(#REF!)-ROW(#REF!)+2), ROW(776:776))),"" )</f>
        <v/>
      </c>
    </row>
    <row r="786" spans="22:22" ht="15.5">
      <c r="V786" s="21" t="str">
        <f>IFERROR(INDEX(#REF!, SMALL(IF(#REF!=#REF!, ROW(#REF!)-ROW(#REF!)+2), ROW(777:777))),"" )</f>
        <v/>
      </c>
    </row>
    <row r="787" spans="22:22" ht="15.5">
      <c r="V787" s="21" t="str">
        <f>IFERROR(INDEX(#REF!, SMALL(IF(#REF!=#REF!, ROW(#REF!)-ROW(#REF!)+2), ROW(778:778))),"" )</f>
        <v/>
      </c>
    </row>
    <row r="788" spans="22:22" ht="15.5">
      <c r="V788" s="21" t="str">
        <f>IFERROR(INDEX(#REF!, SMALL(IF(#REF!=#REF!, ROW(#REF!)-ROW(#REF!)+2), ROW(779:779))),"" )</f>
        <v/>
      </c>
    </row>
    <row r="789" spans="22:22" ht="15.5">
      <c r="V789" s="21" t="str">
        <f>IFERROR(INDEX(#REF!, SMALL(IF(#REF!=#REF!, ROW(#REF!)-ROW(#REF!)+2), ROW(780:780))),"" )</f>
        <v/>
      </c>
    </row>
    <row r="790" spans="22:22" ht="15.5">
      <c r="V790" s="21" t="str">
        <f>IFERROR(INDEX(#REF!, SMALL(IF(#REF!=#REF!, ROW(#REF!)-ROW(#REF!)+2), ROW(781:781))),"" )</f>
        <v/>
      </c>
    </row>
    <row r="791" spans="22:22" ht="15.5">
      <c r="V791" s="21" t="str">
        <f>IFERROR(INDEX(#REF!, SMALL(IF(#REF!=#REF!, ROW(#REF!)-ROW(#REF!)+2), ROW(782:782))),"" )</f>
        <v/>
      </c>
    </row>
    <row r="792" spans="22:22" ht="15.5">
      <c r="V792" s="21" t="str">
        <f>IFERROR(INDEX(#REF!, SMALL(IF(#REF!=#REF!, ROW(#REF!)-ROW(#REF!)+2), ROW(783:783))),"" )</f>
        <v/>
      </c>
    </row>
    <row r="793" spans="22:22" ht="15.5">
      <c r="V793" s="21" t="str">
        <f>IFERROR(INDEX(#REF!, SMALL(IF(#REF!=#REF!, ROW(#REF!)-ROW(#REF!)+2), ROW(784:784))),"" )</f>
        <v/>
      </c>
    </row>
    <row r="794" spans="22:22" ht="15.5">
      <c r="V794" s="21" t="str">
        <f>IFERROR(INDEX(#REF!, SMALL(IF(#REF!=#REF!, ROW(#REF!)-ROW(#REF!)+2), ROW(785:785))),"" )</f>
        <v/>
      </c>
    </row>
    <row r="795" spans="22:22" ht="15.5">
      <c r="V795" s="21" t="str">
        <f>IFERROR(INDEX(#REF!, SMALL(IF(#REF!=#REF!, ROW(#REF!)-ROW(#REF!)+2), ROW(786:786))),"" )</f>
        <v/>
      </c>
    </row>
    <row r="796" spans="22:22" ht="15.5">
      <c r="V796" s="21" t="str">
        <f>IFERROR(INDEX(#REF!, SMALL(IF(#REF!=#REF!, ROW(#REF!)-ROW(#REF!)+2), ROW(787:787))),"" )</f>
        <v/>
      </c>
    </row>
    <row r="797" spans="22:22" ht="15.5">
      <c r="V797" s="21" t="str">
        <f>IFERROR(INDEX(#REF!, SMALL(IF(#REF!=#REF!, ROW(#REF!)-ROW(#REF!)+2), ROW(788:788))),"" )</f>
        <v/>
      </c>
    </row>
    <row r="798" spans="22:22" ht="15.5">
      <c r="V798" s="21" t="str">
        <f>IFERROR(INDEX(#REF!, SMALL(IF(#REF!=#REF!, ROW(#REF!)-ROW(#REF!)+2), ROW(789:789))),"" )</f>
        <v/>
      </c>
    </row>
    <row r="799" spans="22:22" ht="15.5">
      <c r="V799" s="21" t="str">
        <f>IFERROR(INDEX(#REF!, SMALL(IF(#REF!=#REF!, ROW(#REF!)-ROW(#REF!)+2), ROW(790:790))),"" )</f>
        <v/>
      </c>
    </row>
    <row r="800" spans="22:22" ht="15.5">
      <c r="V800" s="21" t="str">
        <f>IFERROR(INDEX(#REF!, SMALL(IF(#REF!=#REF!, ROW(#REF!)-ROW(#REF!)+2), ROW(791:791))),"" )</f>
        <v/>
      </c>
    </row>
    <row r="801" spans="22:22" ht="15.5">
      <c r="V801" s="21" t="str">
        <f>IFERROR(INDEX(#REF!, SMALL(IF(#REF!=#REF!, ROW(#REF!)-ROW(#REF!)+2), ROW(792:792))),"" )</f>
        <v/>
      </c>
    </row>
    <row r="802" spans="22:22" ht="15.5">
      <c r="V802" s="21" t="str">
        <f>IFERROR(INDEX(#REF!, SMALL(IF(#REF!=#REF!, ROW(#REF!)-ROW(#REF!)+2), ROW(793:793))),"" )</f>
        <v/>
      </c>
    </row>
    <row r="803" spans="22:22" ht="15.5">
      <c r="V803" s="21" t="str">
        <f>IFERROR(INDEX(#REF!, SMALL(IF(#REF!=#REF!, ROW(#REF!)-ROW(#REF!)+2), ROW(794:794))),"" )</f>
        <v/>
      </c>
    </row>
    <row r="804" spans="22:22" ht="15.5">
      <c r="V804" s="21" t="str">
        <f>IFERROR(INDEX(#REF!, SMALL(IF(#REF!=#REF!, ROW(#REF!)-ROW(#REF!)+2), ROW(795:795))),"" )</f>
        <v/>
      </c>
    </row>
    <row r="805" spans="22:22" ht="15.5">
      <c r="V805" s="21" t="str">
        <f>IFERROR(INDEX(#REF!, SMALL(IF(#REF!=#REF!, ROW(#REF!)-ROW(#REF!)+2), ROW(796:796))),"" )</f>
        <v/>
      </c>
    </row>
    <row r="806" spans="22:22" ht="15.5">
      <c r="V806" s="21" t="str">
        <f>IFERROR(INDEX(#REF!, SMALL(IF(#REF!=#REF!, ROW(#REF!)-ROW(#REF!)+2), ROW(797:797))),"" )</f>
        <v/>
      </c>
    </row>
    <row r="807" spans="22:22" ht="15.5">
      <c r="V807" s="21" t="str">
        <f>IFERROR(INDEX(#REF!, SMALL(IF(#REF!=#REF!, ROW(#REF!)-ROW(#REF!)+2), ROW(798:798))),"" )</f>
        <v/>
      </c>
    </row>
    <row r="808" spans="22:22" ht="15.5">
      <c r="V808" s="21" t="str">
        <f>IFERROR(INDEX(#REF!, SMALL(IF(#REF!=#REF!, ROW(#REF!)-ROW(#REF!)+2), ROW(799:799))),"" )</f>
        <v/>
      </c>
    </row>
    <row r="809" spans="22:22" ht="15.5">
      <c r="V809" s="21" t="str">
        <f>IFERROR(INDEX(#REF!, SMALL(IF(#REF!=#REF!, ROW(#REF!)-ROW(#REF!)+2), ROW(800:800))),"" )</f>
        <v/>
      </c>
    </row>
    <row r="810" spans="22:22" ht="15.5">
      <c r="V810" s="21" t="str">
        <f>IFERROR(INDEX(#REF!, SMALL(IF(#REF!=#REF!, ROW(#REF!)-ROW(#REF!)+2), ROW(801:801))),"" )</f>
        <v/>
      </c>
    </row>
    <row r="811" spans="22:22" ht="15.5">
      <c r="V811" s="21" t="str">
        <f>IFERROR(INDEX(#REF!, SMALL(IF(#REF!=#REF!, ROW(#REF!)-ROW(#REF!)+2), ROW(802:802))),"" )</f>
        <v/>
      </c>
    </row>
    <row r="812" spans="22:22" ht="15.5">
      <c r="V812" s="21" t="str">
        <f>IFERROR(INDEX(#REF!, SMALL(IF(#REF!=#REF!, ROW(#REF!)-ROW(#REF!)+2), ROW(803:803))),"" )</f>
        <v/>
      </c>
    </row>
    <row r="813" spans="22:22" ht="15.5">
      <c r="V813" s="21" t="str">
        <f>IFERROR(INDEX(#REF!, SMALL(IF(#REF!=#REF!, ROW(#REF!)-ROW(#REF!)+2), ROW(804:804))),"" )</f>
        <v/>
      </c>
    </row>
    <row r="814" spans="22:22" ht="15.5">
      <c r="V814" s="21" t="str">
        <f>IFERROR(INDEX(#REF!, SMALL(IF(#REF!=#REF!, ROW(#REF!)-ROW(#REF!)+2), ROW(805:805))),"" )</f>
        <v/>
      </c>
    </row>
    <row r="815" spans="22:22" ht="15.5">
      <c r="V815" s="21" t="str">
        <f>IFERROR(INDEX(#REF!, SMALL(IF(#REF!=#REF!, ROW(#REF!)-ROW(#REF!)+2), ROW(806:806))),"" )</f>
        <v/>
      </c>
    </row>
    <row r="816" spans="22:22" ht="15.5">
      <c r="V816" s="21" t="str">
        <f>IFERROR(INDEX(#REF!, SMALL(IF(#REF!=#REF!, ROW(#REF!)-ROW(#REF!)+2), ROW(807:807))),"" )</f>
        <v/>
      </c>
    </row>
    <row r="817" spans="22:22" ht="15.5">
      <c r="V817" s="21" t="str">
        <f>IFERROR(INDEX(#REF!, SMALL(IF(#REF!=#REF!, ROW(#REF!)-ROW(#REF!)+2), ROW(808:808))),"" )</f>
        <v/>
      </c>
    </row>
    <row r="818" spans="22:22" ht="15.5">
      <c r="V818" s="21" t="str">
        <f>IFERROR(INDEX(#REF!, SMALL(IF(#REF!=#REF!, ROW(#REF!)-ROW(#REF!)+2), ROW(809:809))),"" )</f>
        <v/>
      </c>
    </row>
    <row r="819" spans="22:22" ht="15.5">
      <c r="V819" s="21" t="str">
        <f>IFERROR(INDEX(#REF!, SMALL(IF(#REF!=#REF!, ROW(#REF!)-ROW(#REF!)+2), ROW(810:810))),"" )</f>
        <v/>
      </c>
    </row>
    <row r="820" spans="22:22" ht="15.5">
      <c r="V820" s="21" t="str">
        <f>IFERROR(INDEX(#REF!, SMALL(IF(#REF!=#REF!, ROW(#REF!)-ROW(#REF!)+2), ROW(811:811))),"" )</f>
        <v/>
      </c>
    </row>
    <row r="821" spans="22:22" ht="15.5">
      <c r="V821" s="21" t="str">
        <f>IFERROR(INDEX(#REF!, SMALL(IF(#REF!=#REF!, ROW(#REF!)-ROW(#REF!)+2), ROW(812:812))),"" )</f>
        <v/>
      </c>
    </row>
    <row r="822" spans="22:22" ht="15.5">
      <c r="V822" s="21" t="str">
        <f>IFERROR(INDEX(#REF!, SMALL(IF(#REF!=#REF!, ROW(#REF!)-ROW(#REF!)+2), ROW(813:813))),"" )</f>
        <v/>
      </c>
    </row>
    <row r="823" spans="22:22" ht="15.5">
      <c r="V823" s="21" t="str">
        <f>IFERROR(INDEX(#REF!, SMALL(IF(#REF!=#REF!, ROW(#REF!)-ROW(#REF!)+2), ROW(814:814))),"" )</f>
        <v/>
      </c>
    </row>
    <row r="824" spans="22:22" ht="15.5">
      <c r="V824" s="21" t="str">
        <f>IFERROR(INDEX(#REF!, SMALL(IF(#REF!=#REF!, ROW(#REF!)-ROW(#REF!)+2), ROW(815:815))),"" )</f>
        <v/>
      </c>
    </row>
    <row r="825" spans="22:22" ht="15.5">
      <c r="V825" s="21" t="str">
        <f>IFERROR(INDEX(#REF!, SMALL(IF(#REF!=#REF!, ROW(#REF!)-ROW(#REF!)+2), ROW(816:816))),"" )</f>
        <v/>
      </c>
    </row>
    <row r="826" spans="22:22" ht="15.5">
      <c r="V826" s="21" t="str">
        <f>IFERROR(INDEX(#REF!, SMALL(IF(#REF!=#REF!, ROW(#REF!)-ROW(#REF!)+2), ROW(817:817))),"" )</f>
        <v/>
      </c>
    </row>
    <row r="827" spans="22:22" ht="15.5">
      <c r="V827" s="21" t="str">
        <f>IFERROR(INDEX(#REF!, SMALL(IF(#REF!=#REF!, ROW(#REF!)-ROW(#REF!)+2), ROW(818:818))),"" )</f>
        <v/>
      </c>
    </row>
    <row r="828" spans="22:22" ht="15.5">
      <c r="V828" s="21" t="str">
        <f>IFERROR(INDEX(#REF!, SMALL(IF(#REF!=#REF!, ROW(#REF!)-ROW(#REF!)+2), ROW(819:819))),"" )</f>
        <v/>
      </c>
    </row>
    <row r="829" spans="22:22" ht="15.5">
      <c r="V829" s="21" t="str">
        <f>IFERROR(INDEX(#REF!, SMALL(IF(#REF!=#REF!, ROW(#REF!)-ROW(#REF!)+2), ROW(820:820))),"" )</f>
        <v/>
      </c>
    </row>
    <row r="830" spans="22:22" ht="15.5">
      <c r="V830" s="21" t="str">
        <f>IFERROR(INDEX(#REF!, SMALL(IF(#REF!=#REF!, ROW(#REF!)-ROW(#REF!)+2), ROW(821:821))),"" )</f>
        <v/>
      </c>
    </row>
    <row r="831" spans="22:22" ht="15.5">
      <c r="V831" s="21" t="str">
        <f>IFERROR(INDEX(#REF!, SMALL(IF(#REF!=#REF!, ROW(#REF!)-ROW(#REF!)+2), ROW(822:822))),"" )</f>
        <v/>
      </c>
    </row>
    <row r="832" spans="22:22" ht="15.5">
      <c r="V832" s="21" t="str">
        <f>IFERROR(INDEX(#REF!, SMALL(IF(#REF!=#REF!, ROW(#REF!)-ROW(#REF!)+2), ROW(823:823))),"" )</f>
        <v/>
      </c>
    </row>
    <row r="833" spans="22:22" ht="15.5">
      <c r="V833" s="21" t="str">
        <f>IFERROR(INDEX(#REF!, SMALL(IF(#REF!=#REF!, ROW(#REF!)-ROW(#REF!)+2), ROW(824:824))),"" )</f>
        <v/>
      </c>
    </row>
    <row r="834" spans="22:22" ht="15.5">
      <c r="V834" s="21" t="str">
        <f>IFERROR(INDEX(#REF!, SMALL(IF(#REF!=#REF!, ROW(#REF!)-ROW(#REF!)+2), ROW(825:825))),"" )</f>
        <v/>
      </c>
    </row>
    <row r="835" spans="22:22" ht="15.5">
      <c r="V835" s="21" t="str">
        <f>IFERROR(INDEX(#REF!, SMALL(IF(#REF!=#REF!, ROW(#REF!)-ROW(#REF!)+2), ROW(826:826))),"" )</f>
        <v/>
      </c>
    </row>
    <row r="836" spans="22:22" ht="15.5">
      <c r="V836" s="21" t="str">
        <f>IFERROR(INDEX(#REF!, SMALL(IF(#REF!=#REF!, ROW(#REF!)-ROW(#REF!)+2), ROW(827:827))),"" )</f>
        <v/>
      </c>
    </row>
    <row r="837" spans="22:22" ht="15.5">
      <c r="V837" s="21" t="str">
        <f>IFERROR(INDEX(#REF!, SMALL(IF(#REF!=#REF!, ROW(#REF!)-ROW(#REF!)+2), ROW(828:828))),"" )</f>
        <v/>
      </c>
    </row>
    <row r="838" spans="22:22" ht="15.5">
      <c r="V838" s="21" t="str">
        <f>IFERROR(INDEX(#REF!, SMALL(IF(#REF!=#REF!, ROW(#REF!)-ROW(#REF!)+2), ROW(829:829))),"" )</f>
        <v/>
      </c>
    </row>
    <row r="839" spans="22:22" ht="15.5">
      <c r="V839" s="21" t="str">
        <f>IFERROR(INDEX(#REF!, SMALL(IF(#REF!=#REF!, ROW(#REF!)-ROW(#REF!)+2), ROW(830:830))),"" )</f>
        <v/>
      </c>
    </row>
    <row r="840" spans="22:22" ht="15.5">
      <c r="V840" s="21" t="str">
        <f>IFERROR(INDEX(#REF!, SMALL(IF(#REF!=#REF!, ROW(#REF!)-ROW(#REF!)+2), ROW(831:831))),"" )</f>
        <v/>
      </c>
    </row>
    <row r="841" spans="22:22" ht="15.5">
      <c r="V841" s="21" t="str">
        <f>IFERROR(INDEX(#REF!, SMALL(IF(#REF!=#REF!, ROW(#REF!)-ROW(#REF!)+2), ROW(832:832))),"" )</f>
        <v/>
      </c>
    </row>
    <row r="842" spans="22:22" ht="15.5">
      <c r="V842" s="21" t="str">
        <f>IFERROR(INDEX(#REF!, SMALL(IF(#REF!=#REF!, ROW(#REF!)-ROW(#REF!)+2), ROW(833:833))),"" )</f>
        <v/>
      </c>
    </row>
    <row r="843" spans="22:22" ht="15.5">
      <c r="V843" s="21" t="str">
        <f>IFERROR(INDEX(#REF!, SMALL(IF(#REF!=#REF!, ROW(#REF!)-ROW(#REF!)+2), ROW(834:834))),"" )</f>
        <v/>
      </c>
    </row>
    <row r="844" spans="22:22" ht="15.5">
      <c r="V844" s="21" t="str">
        <f>IFERROR(INDEX(#REF!, SMALL(IF(#REF!=#REF!, ROW(#REF!)-ROW(#REF!)+2), ROW(835:835))),"" )</f>
        <v/>
      </c>
    </row>
    <row r="845" spans="22:22" ht="15.5">
      <c r="V845" s="21" t="str">
        <f>IFERROR(INDEX(#REF!, SMALL(IF(#REF!=#REF!, ROW(#REF!)-ROW(#REF!)+2), ROW(836:836))),"" )</f>
        <v/>
      </c>
    </row>
    <row r="846" spans="22:22" ht="15.5">
      <c r="V846" s="21" t="str">
        <f>IFERROR(INDEX(#REF!, SMALL(IF(#REF!=#REF!, ROW(#REF!)-ROW(#REF!)+2), ROW(837:837))),"" )</f>
        <v/>
      </c>
    </row>
    <row r="847" spans="22:22" ht="15.5">
      <c r="V847" s="21" t="str">
        <f>IFERROR(INDEX(#REF!, SMALL(IF(#REF!=#REF!, ROW(#REF!)-ROW(#REF!)+2), ROW(838:838))),"" )</f>
        <v/>
      </c>
    </row>
    <row r="848" spans="22:22" ht="15.5">
      <c r="V848" s="21" t="str">
        <f>IFERROR(INDEX(#REF!, SMALL(IF(#REF!=#REF!, ROW(#REF!)-ROW(#REF!)+2), ROW(839:839))),"" )</f>
        <v/>
      </c>
    </row>
    <row r="849" spans="22:22" ht="15.5">
      <c r="V849" s="21" t="str">
        <f>IFERROR(INDEX(#REF!, SMALL(IF(#REF!=#REF!, ROW(#REF!)-ROW(#REF!)+2), ROW(840:840))),"" )</f>
        <v/>
      </c>
    </row>
    <row r="850" spans="22:22" ht="15.5">
      <c r="V850" s="21" t="str">
        <f>IFERROR(INDEX(#REF!, SMALL(IF(#REF!=#REF!, ROW(#REF!)-ROW(#REF!)+2), ROW(841:841))),"" )</f>
        <v/>
      </c>
    </row>
    <row r="851" spans="22:22" ht="15.5">
      <c r="V851" s="21" t="str">
        <f>IFERROR(INDEX(#REF!, SMALL(IF(#REF!=#REF!, ROW(#REF!)-ROW(#REF!)+2), ROW(842:842))),"" )</f>
        <v/>
      </c>
    </row>
    <row r="852" spans="22:22" ht="15.5">
      <c r="V852" s="21" t="str">
        <f>IFERROR(INDEX(#REF!, SMALL(IF(#REF!=#REF!, ROW(#REF!)-ROW(#REF!)+2), ROW(843:843))),"" )</f>
        <v/>
      </c>
    </row>
    <row r="853" spans="22:22" ht="15.5">
      <c r="V853" s="21" t="str">
        <f>IFERROR(INDEX(#REF!, SMALL(IF(#REF!=#REF!, ROW(#REF!)-ROW(#REF!)+2), ROW(844:844))),"" )</f>
        <v/>
      </c>
    </row>
    <row r="854" spans="22:22" ht="15.5">
      <c r="V854" s="21" t="str">
        <f>IFERROR(INDEX(#REF!, SMALL(IF(#REF!=#REF!, ROW(#REF!)-ROW(#REF!)+2), ROW(845:845))),"" )</f>
        <v/>
      </c>
    </row>
    <row r="855" spans="22:22" ht="15.5">
      <c r="V855" s="21" t="str">
        <f>IFERROR(INDEX(#REF!, SMALL(IF(#REF!=#REF!, ROW(#REF!)-ROW(#REF!)+2), ROW(846:846))),"" )</f>
        <v/>
      </c>
    </row>
    <row r="856" spans="22:22" ht="15.5">
      <c r="V856" s="21" t="str">
        <f>IFERROR(INDEX(#REF!, SMALL(IF(#REF!=#REF!, ROW(#REF!)-ROW(#REF!)+2), ROW(847:847))),"" )</f>
        <v/>
      </c>
    </row>
    <row r="857" spans="22:22" ht="15.5">
      <c r="V857" s="21" t="str">
        <f>IFERROR(INDEX(#REF!, SMALL(IF(#REF!=#REF!, ROW(#REF!)-ROW(#REF!)+2), ROW(848:848))),"" )</f>
        <v/>
      </c>
    </row>
    <row r="858" spans="22:22" ht="15.5">
      <c r="V858" s="21" t="str">
        <f>IFERROR(INDEX(#REF!, SMALL(IF(#REF!=#REF!, ROW(#REF!)-ROW(#REF!)+2), ROW(849:849))),"" )</f>
        <v/>
      </c>
    </row>
    <row r="859" spans="22:22" ht="15.5">
      <c r="V859" s="21" t="str">
        <f>IFERROR(INDEX(#REF!, SMALL(IF(#REF!=#REF!, ROW(#REF!)-ROW(#REF!)+2), ROW(850:850))),"" )</f>
        <v/>
      </c>
    </row>
    <row r="860" spans="22:22" ht="15.5">
      <c r="V860" s="21" t="str">
        <f>IFERROR(INDEX(#REF!, SMALL(IF(#REF!=#REF!, ROW(#REF!)-ROW(#REF!)+2), ROW(851:851))),"" )</f>
        <v/>
      </c>
    </row>
    <row r="861" spans="22:22" ht="15.5">
      <c r="V861" s="21" t="str">
        <f>IFERROR(INDEX(#REF!, SMALL(IF(#REF!=#REF!, ROW(#REF!)-ROW(#REF!)+2), ROW(852:852))),"" )</f>
        <v/>
      </c>
    </row>
    <row r="862" spans="22:22" ht="15.5">
      <c r="V862" s="21" t="str">
        <f>IFERROR(INDEX(#REF!, SMALL(IF(#REF!=#REF!, ROW(#REF!)-ROW(#REF!)+2), ROW(853:853))),"" )</f>
        <v/>
      </c>
    </row>
    <row r="863" spans="22:22" ht="15.5">
      <c r="V863" s="21" t="str">
        <f>IFERROR(INDEX(#REF!, SMALL(IF(#REF!=#REF!, ROW(#REF!)-ROW(#REF!)+2), ROW(854:854))),"" )</f>
        <v/>
      </c>
    </row>
    <row r="864" spans="22:22" ht="15.5">
      <c r="V864" s="21" t="str">
        <f>IFERROR(INDEX(#REF!, SMALL(IF(#REF!=#REF!, ROW(#REF!)-ROW(#REF!)+2), ROW(855:855))),"" )</f>
        <v/>
      </c>
    </row>
    <row r="865" spans="22:22" ht="15.5">
      <c r="V865" s="21" t="str">
        <f>IFERROR(INDEX(#REF!, SMALL(IF(#REF!=#REF!, ROW(#REF!)-ROW(#REF!)+2), ROW(856:856))),"" )</f>
        <v/>
      </c>
    </row>
    <row r="866" spans="22:22" ht="15.5">
      <c r="V866" s="21" t="str">
        <f>IFERROR(INDEX(#REF!, SMALL(IF(#REF!=#REF!, ROW(#REF!)-ROW(#REF!)+2), ROW(857:857))),"" )</f>
        <v/>
      </c>
    </row>
    <row r="867" spans="22:22" ht="15.5">
      <c r="V867" s="21" t="str">
        <f>IFERROR(INDEX(#REF!, SMALL(IF(#REF!=#REF!, ROW(#REF!)-ROW(#REF!)+2), ROW(858:858))),"" )</f>
        <v/>
      </c>
    </row>
    <row r="868" spans="22:22" ht="15.5">
      <c r="V868" s="21" t="str">
        <f>IFERROR(INDEX(#REF!, SMALL(IF(#REF!=#REF!, ROW(#REF!)-ROW(#REF!)+2), ROW(859:859))),"" )</f>
        <v/>
      </c>
    </row>
    <row r="869" spans="22:22" ht="15.5">
      <c r="V869" s="21" t="str">
        <f>IFERROR(INDEX(#REF!, SMALL(IF(#REF!=#REF!, ROW(#REF!)-ROW(#REF!)+2), ROW(860:860))),"" )</f>
        <v/>
      </c>
    </row>
    <row r="870" spans="22:22" ht="15.5">
      <c r="V870" s="21" t="str">
        <f>IFERROR(INDEX(#REF!, SMALL(IF(#REF!=#REF!, ROW(#REF!)-ROW(#REF!)+2), ROW(861:861))),"" )</f>
        <v/>
      </c>
    </row>
    <row r="871" spans="22:22" ht="15.5">
      <c r="V871" s="21" t="str">
        <f>IFERROR(INDEX(#REF!, SMALL(IF(#REF!=#REF!, ROW(#REF!)-ROW(#REF!)+2), ROW(862:862))),"" )</f>
        <v/>
      </c>
    </row>
    <row r="872" spans="22:22" ht="15.5">
      <c r="V872" s="21" t="str">
        <f>IFERROR(INDEX(#REF!, SMALL(IF(#REF!=#REF!, ROW(#REF!)-ROW(#REF!)+2), ROW(863:863))),"" )</f>
        <v/>
      </c>
    </row>
    <row r="873" spans="22:22" ht="15.5">
      <c r="V873" s="21" t="str">
        <f>IFERROR(INDEX(#REF!, SMALL(IF(#REF!=#REF!, ROW(#REF!)-ROW(#REF!)+2), ROW(864:864))),"" )</f>
        <v/>
      </c>
    </row>
    <row r="874" spans="22:22" ht="15.5">
      <c r="V874" s="21" t="str">
        <f>IFERROR(INDEX(#REF!, SMALL(IF(#REF!=#REF!, ROW(#REF!)-ROW(#REF!)+2), ROW(865:865))),"" )</f>
        <v/>
      </c>
    </row>
    <row r="875" spans="22:22" ht="15.5">
      <c r="V875" s="21" t="str">
        <f>IFERROR(INDEX(#REF!, SMALL(IF(#REF!=#REF!, ROW(#REF!)-ROW(#REF!)+2), ROW(866:866))),"" )</f>
        <v/>
      </c>
    </row>
    <row r="876" spans="22:22" ht="15.5">
      <c r="V876" s="21" t="str">
        <f>IFERROR(INDEX(#REF!, SMALL(IF(#REF!=#REF!, ROW(#REF!)-ROW(#REF!)+2), ROW(867:867))),"" )</f>
        <v/>
      </c>
    </row>
    <row r="877" spans="22:22" ht="15.5">
      <c r="V877" s="21" t="str">
        <f>IFERROR(INDEX(#REF!, SMALL(IF(#REF!=#REF!, ROW(#REF!)-ROW(#REF!)+2), ROW(868:868))),"" )</f>
        <v/>
      </c>
    </row>
    <row r="878" spans="22:22" ht="15.5">
      <c r="V878" s="21" t="str">
        <f>IFERROR(INDEX(#REF!, SMALL(IF(#REF!=#REF!, ROW(#REF!)-ROW(#REF!)+2), ROW(869:869))),"" )</f>
        <v/>
      </c>
    </row>
    <row r="879" spans="22:22" ht="15.5">
      <c r="V879" s="21" t="str">
        <f>IFERROR(INDEX(#REF!, SMALL(IF(#REF!=#REF!, ROW(#REF!)-ROW(#REF!)+2), ROW(870:870))),"" )</f>
        <v/>
      </c>
    </row>
    <row r="880" spans="22:22" ht="15.5">
      <c r="V880" s="21" t="str">
        <f>IFERROR(INDEX(#REF!, SMALL(IF(#REF!=#REF!, ROW(#REF!)-ROW(#REF!)+2), ROW(871:871))),"" )</f>
        <v/>
      </c>
    </row>
    <row r="881" spans="22:22" ht="15.5">
      <c r="V881" s="21" t="str">
        <f>IFERROR(INDEX(#REF!, SMALL(IF(#REF!=#REF!, ROW(#REF!)-ROW(#REF!)+2), ROW(872:872))),"" )</f>
        <v/>
      </c>
    </row>
    <row r="882" spans="22:22" ht="15.5">
      <c r="V882" s="21" t="str">
        <f>IFERROR(INDEX(#REF!, SMALL(IF(#REF!=#REF!, ROW(#REF!)-ROW(#REF!)+2), ROW(873:873))),"" )</f>
        <v/>
      </c>
    </row>
    <row r="883" spans="22:22" ht="15.5">
      <c r="V883" s="21" t="str">
        <f>IFERROR(INDEX(#REF!, SMALL(IF(#REF!=#REF!, ROW(#REF!)-ROW(#REF!)+2), ROW(874:874))),"" )</f>
        <v/>
      </c>
    </row>
    <row r="884" spans="22:22" ht="15.5">
      <c r="V884" s="21" t="str">
        <f>IFERROR(INDEX(#REF!, SMALL(IF(#REF!=#REF!, ROW(#REF!)-ROW(#REF!)+2), ROW(875:875))),"" )</f>
        <v/>
      </c>
    </row>
    <row r="885" spans="22:22" ht="15.5">
      <c r="V885" s="21" t="str">
        <f>IFERROR(INDEX(#REF!, SMALL(IF(#REF!=#REF!, ROW(#REF!)-ROW(#REF!)+2), ROW(876:876))),"" )</f>
        <v/>
      </c>
    </row>
    <row r="886" spans="22:22" ht="15.5">
      <c r="V886" s="21" t="str">
        <f>IFERROR(INDEX(#REF!, SMALL(IF(#REF!=#REF!, ROW(#REF!)-ROW(#REF!)+2), ROW(877:877))),"" )</f>
        <v/>
      </c>
    </row>
    <row r="887" spans="22:22" ht="15.5">
      <c r="V887" s="21" t="str">
        <f>IFERROR(INDEX(#REF!, SMALL(IF(#REF!=#REF!, ROW(#REF!)-ROW(#REF!)+2), ROW(878:878))),"" )</f>
        <v/>
      </c>
    </row>
    <row r="888" spans="22:22" ht="15.5">
      <c r="V888" s="21" t="str">
        <f>IFERROR(INDEX(#REF!, SMALL(IF(#REF!=#REF!, ROW(#REF!)-ROW(#REF!)+2), ROW(879:879))),"" )</f>
        <v/>
      </c>
    </row>
    <row r="889" spans="22:22" ht="15.5">
      <c r="V889" s="21" t="str">
        <f>IFERROR(INDEX(#REF!, SMALL(IF(#REF!=#REF!, ROW(#REF!)-ROW(#REF!)+2), ROW(880:880))),"" )</f>
        <v/>
      </c>
    </row>
    <row r="890" spans="22:22" ht="15.5">
      <c r="V890" s="21" t="str">
        <f>IFERROR(INDEX(#REF!, SMALL(IF(#REF!=#REF!, ROW(#REF!)-ROW(#REF!)+2), ROW(881:881))),"" )</f>
        <v/>
      </c>
    </row>
    <row r="891" spans="22:22" ht="15.5">
      <c r="V891" s="21" t="str">
        <f>IFERROR(INDEX(#REF!, SMALL(IF(#REF!=#REF!, ROW(#REF!)-ROW(#REF!)+2), ROW(882:882))),"" )</f>
        <v/>
      </c>
    </row>
    <row r="892" spans="22:22" ht="15.5">
      <c r="V892" s="21" t="str">
        <f>IFERROR(INDEX(#REF!, SMALL(IF(#REF!=#REF!, ROW(#REF!)-ROW(#REF!)+2), ROW(883:883))),"" )</f>
        <v/>
      </c>
    </row>
    <row r="893" spans="22:22" ht="15.5">
      <c r="V893" s="21" t="str">
        <f>IFERROR(INDEX(#REF!, SMALL(IF(#REF!=#REF!, ROW(#REF!)-ROW(#REF!)+2), ROW(884:884))),"" )</f>
        <v/>
      </c>
    </row>
    <row r="894" spans="22:22" ht="15.5">
      <c r="V894" s="21" t="str">
        <f>IFERROR(INDEX(#REF!, SMALL(IF(#REF!=#REF!, ROW(#REF!)-ROW(#REF!)+2), ROW(885:885))),"" )</f>
        <v/>
      </c>
    </row>
    <row r="895" spans="22:22" ht="15.5">
      <c r="V895" s="21" t="str">
        <f>IFERROR(INDEX(#REF!, SMALL(IF(#REF!=#REF!, ROW(#REF!)-ROW(#REF!)+2), ROW(886:886))),"" )</f>
        <v/>
      </c>
    </row>
    <row r="896" spans="22:22" ht="15.5">
      <c r="V896" s="21" t="str">
        <f>IFERROR(INDEX(#REF!, SMALL(IF(#REF!=#REF!, ROW(#REF!)-ROW(#REF!)+2), ROW(887:887))),"" )</f>
        <v/>
      </c>
    </row>
    <row r="897" spans="22:22" ht="15.5">
      <c r="V897" s="21" t="str">
        <f>IFERROR(INDEX(#REF!, SMALL(IF(#REF!=#REF!, ROW(#REF!)-ROW(#REF!)+2), ROW(888:888))),"" )</f>
        <v/>
      </c>
    </row>
    <row r="898" spans="22:22" ht="15.5">
      <c r="V898" s="21" t="str">
        <f>IFERROR(INDEX(#REF!, SMALL(IF(#REF!=#REF!, ROW(#REF!)-ROW(#REF!)+2), ROW(889:889))),"" )</f>
        <v/>
      </c>
    </row>
  </sheetData>
  <sheetProtection algorithmName="SHA-512" hashValue="4t4paU08tJtoDu8vO4rKa8/4AHyb6Evb+7u8qucvV4Q67p8xeoRHQtEYQWMknTWm8idhxR6Qin2ufubM9EUEXQ==" saltValue="DQkjQiz6IEeu+SuobsixwQ==" spinCount="100000" sheet="1" scenarios="1" sort="0" autoFilter="0" pivotTables="0"/>
  <autoFilter ref="A9:S263" xr:uid="{00000000-0009-0000-0000-000006000000}"/>
  <mergeCells count="257">
    <mergeCell ref="R9:T9"/>
    <mergeCell ref="R3:U4"/>
    <mergeCell ref="R253:T253"/>
    <mergeCell ref="R254:T254"/>
    <mergeCell ref="R255:T255"/>
    <mergeCell ref="R256:T256"/>
    <mergeCell ref="R257:T257"/>
    <mergeCell ref="R258:T258"/>
    <mergeCell ref="R259:T259"/>
    <mergeCell ref="R7:T7"/>
    <mergeCell ref="R249:T249"/>
    <mergeCell ref="R250:T250"/>
    <mergeCell ref="R251:T251"/>
    <mergeCell ref="R252:T252"/>
    <mergeCell ref="R232:T232"/>
    <mergeCell ref="R233:T233"/>
    <mergeCell ref="R234:T234"/>
    <mergeCell ref="R217:T217"/>
    <mergeCell ref="R218:T218"/>
    <mergeCell ref="R219:T219"/>
    <mergeCell ref="R220:T220"/>
    <mergeCell ref="R221:T221"/>
    <mergeCell ref="R222:T222"/>
    <mergeCell ref="R223:T223"/>
    <mergeCell ref="R224:T224"/>
    <mergeCell ref="R1:U1"/>
    <mergeCell ref="R2:T2"/>
    <mergeCell ref="R5:T5"/>
    <mergeCell ref="R6:T6"/>
    <mergeCell ref="R244:T244"/>
    <mergeCell ref="R245:T245"/>
    <mergeCell ref="R246:T246"/>
    <mergeCell ref="R247:T247"/>
    <mergeCell ref="R226:T226"/>
    <mergeCell ref="R227:T227"/>
    <mergeCell ref="R228:T228"/>
    <mergeCell ref="R229:T229"/>
    <mergeCell ref="R230:T230"/>
    <mergeCell ref="R231:T231"/>
    <mergeCell ref="R225:T225"/>
    <mergeCell ref="R208:T208"/>
    <mergeCell ref="R209:T209"/>
    <mergeCell ref="R210:T210"/>
    <mergeCell ref="R211:T211"/>
    <mergeCell ref="R212:T212"/>
    <mergeCell ref="R213:T213"/>
    <mergeCell ref="R214:T214"/>
    <mergeCell ref="R215:T215"/>
    <mergeCell ref="R248:T248"/>
    <mergeCell ref="R235:T235"/>
    <mergeCell ref="R236:T236"/>
    <mergeCell ref="R237:T237"/>
    <mergeCell ref="R238:T238"/>
    <mergeCell ref="R239:T239"/>
    <mergeCell ref="R240:T240"/>
    <mergeCell ref="R241:T241"/>
    <mergeCell ref="R242:T242"/>
    <mergeCell ref="R243:T243"/>
    <mergeCell ref="R216:T216"/>
    <mergeCell ref="R199:T199"/>
    <mergeCell ref="R200:T200"/>
    <mergeCell ref="R201:T201"/>
    <mergeCell ref="R202:T202"/>
    <mergeCell ref="R203:T203"/>
    <mergeCell ref="R204:T204"/>
    <mergeCell ref="R205:T205"/>
    <mergeCell ref="R206:T206"/>
    <mergeCell ref="R207:T207"/>
    <mergeCell ref="R190:T190"/>
    <mergeCell ref="R191:T191"/>
    <mergeCell ref="R192:T192"/>
    <mergeCell ref="R193:T193"/>
    <mergeCell ref="R194:T194"/>
    <mergeCell ref="R195:T195"/>
    <mergeCell ref="R196:T196"/>
    <mergeCell ref="R197:T197"/>
    <mergeCell ref="R198:T198"/>
    <mergeCell ref="R181:T181"/>
    <mergeCell ref="R182:T182"/>
    <mergeCell ref="R183:T183"/>
    <mergeCell ref="R184:T184"/>
    <mergeCell ref="R185:T185"/>
    <mergeCell ref="R186:T186"/>
    <mergeCell ref="R187:T187"/>
    <mergeCell ref="R188:T188"/>
    <mergeCell ref="R189:T189"/>
    <mergeCell ref="R172:T172"/>
    <mergeCell ref="R173:T173"/>
    <mergeCell ref="R174:T174"/>
    <mergeCell ref="R175:T175"/>
    <mergeCell ref="R176:T176"/>
    <mergeCell ref="R177:T177"/>
    <mergeCell ref="R178:T178"/>
    <mergeCell ref="R179:T179"/>
    <mergeCell ref="R180:T180"/>
    <mergeCell ref="R163:T163"/>
    <mergeCell ref="R164:T164"/>
    <mergeCell ref="R165:T165"/>
    <mergeCell ref="R166:T166"/>
    <mergeCell ref="R167:T167"/>
    <mergeCell ref="R168:T168"/>
    <mergeCell ref="R169:T169"/>
    <mergeCell ref="R170:T170"/>
    <mergeCell ref="R171:T171"/>
    <mergeCell ref="R10:T10"/>
    <mergeCell ref="R160:T160"/>
    <mergeCell ref="R161:T161"/>
    <mergeCell ref="R162:T162"/>
    <mergeCell ref="R29:T29"/>
    <mergeCell ref="R30:T30"/>
    <mergeCell ref="R36:T36"/>
    <mergeCell ref="R12:T12"/>
    <mergeCell ref="R13:T13"/>
    <mergeCell ref="R14:T14"/>
    <mergeCell ref="R15:T15"/>
    <mergeCell ref="R11:T11"/>
    <mergeCell ref="R16:T16"/>
    <mergeCell ref="R17:T17"/>
    <mergeCell ref="R40:T40"/>
    <mergeCell ref="R41:T41"/>
    <mergeCell ref="R42:T42"/>
    <mergeCell ref="R43:T43"/>
    <mergeCell ref="R44:T44"/>
    <mergeCell ref="R37:T37"/>
    <mergeCell ref="R38:T38"/>
    <mergeCell ref="R39:T39"/>
    <mergeCell ref="R18:T18"/>
    <mergeCell ref="R19:T19"/>
    <mergeCell ref="R20:T20"/>
    <mergeCell ref="R21:T21"/>
    <mergeCell ref="R22:T22"/>
    <mergeCell ref="R23:T23"/>
    <mergeCell ref="R24:T24"/>
    <mergeCell ref="R25:T25"/>
    <mergeCell ref="R31:T31"/>
    <mergeCell ref="R32:T32"/>
    <mergeCell ref="R35:T35"/>
    <mergeCell ref="R33:T33"/>
    <mergeCell ref="R34:T34"/>
    <mergeCell ref="R26:T26"/>
    <mergeCell ref="R27:T27"/>
    <mergeCell ref="R28:T28"/>
    <mergeCell ref="R50:T50"/>
    <mergeCell ref="R51:T51"/>
    <mergeCell ref="R52:T52"/>
    <mergeCell ref="R53:T53"/>
    <mergeCell ref="R54:T54"/>
    <mergeCell ref="R45:T45"/>
    <mergeCell ref="R46:T46"/>
    <mergeCell ref="R47:T47"/>
    <mergeCell ref="R48:T48"/>
    <mergeCell ref="R49:T49"/>
    <mergeCell ref="R60:T60"/>
    <mergeCell ref="R61:T61"/>
    <mergeCell ref="R62:T62"/>
    <mergeCell ref="R63:T63"/>
    <mergeCell ref="R64:T64"/>
    <mergeCell ref="R55:T55"/>
    <mergeCell ref="R56:T56"/>
    <mergeCell ref="R57:T57"/>
    <mergeCell ref="R58:T58"/>
    <mergeCell ref="R59:T59"/>
    <mergeCell ref="R70:T70"/>
    <mergeCell ref="R71:T71"/>
    <mergeCell ref="R72:T72"/>
    <mergeCell ref="R73:T73"/>
    <mergeCell ref="R74:T74"/>
    <mergeCell ref="R65:T65"/>
    <mergeCell ref="R66:T66"/>
    <mergeCell ref="R67:T67"/>
    <mergeCell ref="R68:T68"/>
    <mergeCell ref="R69:T69"/>
    <mergeCell ref="R80:T80"/>
    <mergeCell ref="R81:T81"/>
    <mergeCell ref="R82:T82"/>
    <mergeCell ref="R83:T83"/>
    <mergeCell ref="R84:T84"/>
    <mergeCell ref="R75:T75"/>
    <mergeCell ref="R76:T76"/>
    <mergeCell ref="R77:T77"/>
    <mergeCell ref="R78:T78"/>
    <mergeCell ref="R79:T79"/>
    <mergeCell ref="R90:T90"/>
    <mergeCell ref="R91:T91"/>
    <mergeCell ref="R92:T92"/>
    <mergeCell ref="R93:T93"/>
    <mergeCell ref="R94:T94"/>
    <mergeCell ref="R85:T85"/>
    <mergeCell ref="R86:T86"/>
    <mergeCell ref="R87:T87"/>
    <mergeCell ref="R88:T88"/>
    <mergeCell ref="R89:T89"/>
    <mergeCell ref="R100:T100"/>
    <mergeCell ref="R101:T101"/>
    <mergeCell ref="R102:T102"/>
    <mergeCell ref="R103:T103"/>
    <mergeCell ref="R104:T104"/>
    <mergeCell ref="R95:T95"/>
    <mergeCell ref="R96:T96"/>
    <mergeCell ref="R97:T97"/>
    <mergeCell ref="R98:T98"/>
    <mergeCell ref="R99:T99"/>
    <mergeCell ref="R110:T110"/>
    <mergeCell ref="R111:T111"/>
    <mergeCell ref="R112:T112"/>
    <mergeCell ref="R113:T113"/>
    <mergeCell ref="R114:T114"/>
    <mergeCell ref="R105:T105"/>
    <mergeCell ref="R106:T106"/>
    <mergeCell ref="R107:T107"/>
    <mergeCell ref="R108:T108"/>
    <mergeCell ref="R109:T109"/>
    <mergeCell ref="R120:T120"/>
    <mergeCell ref="R121:T121"/>
    <mergeCell ref="R122:T122"/>
    <mergeCell ref="R123:T123"/>
    <mergeCell ref="R124:T124"/>
    <mergeCell ref="R115:T115"/>
    <mergeCell ref="R116:T116"/>
    <mergeCell ref="R117:T117"/>
    <mergeCell ref="R118:T118"/>
    <mergeCell ref="R119:T119"/>
    <mergeCell ref="R137:T137"/>
    <mergeCell ref="R138:T138"/>
    <mergeCell ref="R139:T139"/>
    <mergeCell ref="R130:T130"/>
    <mergeCell ref="R131:T131"/>
    <mergeCell ref="R132:T132"/>
    <mergeCell ref="R133:T133"/>
    <mergeCell ref="R134:T134"/>
    <mergeCell ref="R125:T125"/>
    <mergeCell ref="R126:T126"/>
    <mergeCell ref="R127:T127"/>
    <mergeCell ref="R128:T128"/>
    <mergeCell ref="R129:T129"/>
    <mergeCell ref="R135:T135"/>
    <mergeCell ref="R136:T136"/>
    <mergeCell ref="R155:T155"/>
    <mergeCell ref="R156:T156"/>
    <mergeCell ref="R157:T157"/>
    <mergeCell ref="R158:T158"/>
    <mergeCell ref="R159:T159"/>
    <mergeCell ref="R150:T150"/>
    <mergeCell ref="R151:T151"/>
    <mergeCell ref="R152:T152"/>
    <mergeCell ref="R153:T153"/>
    <mergeCell ref="R154:T154"/>
    <mergeCell ref="R145:T145"/>
    <mergeCell ref="R146:T146"/>
    <mergeCell ref="R147:T147"/>
    <mergeCell ref="R148:T148"/>
    <mergeCell ref="R149:T149"/>
    <mergeCell ref="R140:T140"/>
    <mergeCell ref="R141:T141"/>
    <mergeCell ref="R142:T142"/>
    <mergeCell ref="R143:T143"/>
    <mergeCell ref="R144:T144"/>
  </mergeCells>
  <phoneticPr fontId="39" type="noConversion"/>
  <conditionalFormatting sqref="M10:M259">
    <cfRule type="expression" dxfId="16" priority="1">
      <formula>$L10="NO"</formula>
    </cfRule>
  </conditionalFormatting>
  <dataValidations count="4">
    <dataValidation allowBlank="1" showErrorMessage="1" sqref="D10:D259 B9:E9 J9 M10:M259" xr:uid="{0ECE9711-224F-44CE-8C19-0E6B386C00A7}"/>
    <dataValidation type="list" allowBlank="1" showErrorMessage="1" sqref="L10:L259" xr:uid="{2C53C1EA-2068-4D7F-8117-E810359F731B}">
      <formula1>"Yes,No"</formula1>
    </dataValidation>
    <dataValidation allowBlank="1" showInputMessage="1" showErrorMessage="1" promptTitle="# of Fixtures Being Controlled" prompt="Entry corresponds to lighting worksheet.  Can be revised if not all lights are being controlled." sqref="L9" xr:uid="{00000000-0002-0000-0600-000003000000}"/>
    <dataValidation type="list" allowBlank="1" showInputMessage="1" showErrorMessage="1" sqref="G10:G259" xr:uid="{B37A0597-09D2-4707-92CD-E2A4F2CAC122}">
      <formula1>LEDProdAvail</formula1>
    </dataValidation>
  </dataValidations>
  <pageMargins left="0.25" right="0.25" top="0.25" bottom="0.25" header="0" footer="0"/>
  <pageSetup scale="32" fitToHeight="0" orientation="landscape" r:id="rId1"/>
  <ignoredErrors>
    <ignoredError sqref="S10:T10" unlockedFormula="1"/>
  </ignoredError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3" id="{5EA71292-7722-47A2-B095-E18AC635D654}">
            <xm:f>'Project Information'!$J$15&lt;&gt;"Yes"</xm:f>
            <x14:dxf>
              <font>
                <color theme="0"/>
              </font>
              <fill>
                <patternFill patternType="darkUp">
                  <fgColor rgb="FF55555A"/>
                  <bgColor theme="0"/>
                </patternFill>
              </fill>
            </x14:dxf>
          </x14:cfRule>
          <xm:sqref>A1:O259 Q1:U259</xm:sqref>
        </x14:conditionalFormatting>
        <x14:conditionalFormatting xmlns:xm="http://schemas.microsoft.com/office/excel/2006/main">
          <x14:cfRule type="expression" priority="2" id="{661FFF18-0D0F-4A79-90AE-F9A6C33AB129}">
            <xm:f>'Project Information'!$J$15&lt;&gt;"Yes"</xm:f>
            <x14:dxf>
              <fill>
                <patternFill patternType="darkUp">
                  <fgColor rgb="FF55555A"/>
                </patternFill>
              </fill>
            </x14:dxf>
          </x14:cfRule>
          <xm:sqref>P1:P259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ErrorMessage="1" xr:uid="{BCF23694-DF36-4903-AD78-7CF178CF48D9}">
          <x14:formula1>
            <xm:f>Code!$G$11:$G$29</xm:f>
          </x14:formula1>
          <xm:sqref>C10:C259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T45"/>
  <sheetViews>
    <sheetView showGridLines="0" zoomScale="70" zoomScaleNormal="70" workbookViewId="0">
      <selection activeCell="E23" sqref="E23"/>
    </sheetView>
  </sheetViews>
  <sheetFormatPr defaultRowHeight="12.5"/>
  <cols>
    <col min="2" max="2" width="4.54296875" customWidth="1"/>
    <col min="3" max="3" width="38.81640625" customWidth="1"/>
    <col min="4" max="4" width="15.7265625" customWidth="1"/>
    <col min="5" max="5" width="13.54296875" customWidth="1"/>
    <col min="6" max="6" width="19.26953125" bestFit="1" customWidth="1"/>
    <col min="7" max="7" width="12.6328125" customWidth="1"/>
    <col min="8" max="8" width="4.54296875" customWidth="1"/>
    <col min="9" max="9" width="16.54296875" customWidth="1"/>
    <col min="10" max="10" width="17.453125" customWidth="1"/>
    <col min="11" max="11" width="16.26953125" customWidth="1"/>
    <col min="12" max="12" width="15.7265625" customWidth="1"/>
    <col min="13" max="13" width="12.453125" customWidth="1"/>
    <col min="14" max="14" width="13.7265625" customWidth="1"/>
    <col min="15" max="15" width="4.54296875" customWidth="1"/>
    <col min="16" max="16" width="10.453125" bestFit="1" customWidth="1"/>
  </cols>
  <sheetData>
    <row r="1" spans="1:20" ht="13" thickBot="1"/>
    <row r="2" spans="1:20">
      <c r="A2" s="1"/>
      <c r="B2" s="362"/>
      <c r="C2" s="363"/>
      <c r="D2" s="364"/>
      <c r="E2" s="364"/>
      <c r="F2" s="365"/>
      <c r="G2" s="366"/>
      <c r="H2" s="367"/>
      <c r="I2" s="368"/>
      <c r="J2" s="367"/>
      <c r="K2" s="366"/>
      <c r="L2" s="367"/>
      <c r="M2" s="367"/>
      <c r="N2" s="366"/>
      <c r="O2" s="369"/>
      <c r="P2" s="3"/>
      <c r="Q2" s="6"/>
      <c r="R2" s="2"/>
      <c r="S2" s="2"/>
      <c r="T2" s="7"/>
    </row>
    <row r="3" spans="1:20" ht="25">
      <c r="A3" s="6"/>
      <c r="B3" s="370"/>
      <c r="C3" s="371"/>
      <c r="D3" s="372"/>
      <c r="E3" s="372"/>
      <c r="F3" s="373"/>
      <c r="G3" s="374"/>
      <c r="H3" s="375" t="s">
        <v>1</v>
      </c>
      <c r="I3" s="376"/>
      <c r="J3" s="377"/>
      <c r="K3" s="374"/>
      <c r="L3" s="377"/>
      <c r="M3" s="377"/>
      <c r="N3" s="374"/>
      <c r="O3" s="378"/>
      <c r="P3" s="3"/>
      <c r="Q3" s="6"/>
      <c r="R3" s="2"/>
      <c r="S3" s="2"/>
      <c r="T3" s="7"/>
    </row>
    <row r="4" spans="1:20" ht="23">
      <c r="A4" s="6"/>
      <c r="B4" s="370"/>
      <c r="C4" s="664">
        <f>'Project Information'!D8</f>
        <v>0</v>
      </c>
      <c r="D4" s="664"/>
      <c r="E4" s="664"/>
      <c r="F4" s="664"/>
      <c r="G4" s="664"/>
      <c r="H4" s="153"/>
      <c r="I4" s="153"/>
      <c r="J4" s="153"/>
      <c r="K4" s="124"/>
      <c r="L4" s="379" t="s">
        <v>1113</v>
      </c>
      <c r="M4" s="665">
        <f>N13</f>
        <v>0</v>
      </c>
      <c r="N4" s="665"/>
      <c r="O4" s="81"/>
      <c r="P4" s="27"/>
      <c r="Q4" s="27"/>
      <c r="R4" s="27"/>
      <c r="S4" s="2"/>
      <c r="T4" s="7"/>
    </row>
    <row r="5" spans="1:20" ht="23">
      <c r="A5" s="6"/>
      <c r="B5" s="370"/>
      <c r="C5" s="664"/>
      <c r="D5" s="664"/>
      <c r="E5" s="664"/>
      <c r="F5" s="664"/>
      <c r="G5" s="664"/>
      <c r="H5" s="153"/>
      <c r="I5" s="153"/>
      <c r="J5" s="153"/>
      <c r="K5" s="124"/>
      <c r="L5" s="379" t="s">
        <v>1516</v>
      </c>
      <c r="M5" s="665">
        <f>IF(AND(M4&lt;=1000,M13&gt;=0.1,N11&lt;&gt;0),E19*0.131,M4)</f>
        <v>0</v>
      </c>
      <c r="N5" s="665"/>
      <c r="O5" s="81"/>
      <c r="P5" s="27"/>
      <c r="Q5" s="27"/>
      <c r="R5" s="27"/>
      <c r="S5" s="2"/>
      <c r="T5" s="7"/>
    </row>
    <row r="6" spans="1:20" ht="12.75" customHeight="1">
      <c r="A6" s="6"/>
      <c r="B6" s="370"/>
      <c r="C6" s="115"/>
      <c r="D6" s="115"/>
      <c r="E6" s="115"/>
      <c r="F6" s="115"/>
      <c r="G6" s="115"/>
      <c r="H6" s="115"/>
      <c r="I6" s="115"/>
      <c r="J6" s="115"/>
      <c r="K6" s="115"/>
      <c r="L6" s="26"/>
      <c r="M6" s="536"/>
      <c r="N6" s="537" t="s">
        <v>1519</v>
      </c>
      <c r="O6" s="81"/>
      <c r="P6" s="27"/>
      <c r="Q6" s="27"/>
      <c r="R6" s="27"/>
      <c r="S6" s="2"/>
      <c r="T6" s="7"/>
    </row>
    <row r="7" spans="1:20" ht="13" thickBot="1">
      <c r="B7" s="539"/>
      <c r="O7" s="540"/>
    </row>
    <row r="8" spans="1:20" ht="18.5" thickBot="1">
      <c r="A8" s="6"/>
      <c r="B8" s="382"/>
      <c r="C8" s="214" t="str">
        <f>'Project Information'!C15&amp;" Method"</f>
        <v xml:space="preserve"> Method</v>
      </c>
      <c r="D8" s="215"/>
      <c r="E8" s="215"/>
      <c r="F8" s="383"/>
      <c r="G8" s="384"/>
      <c r="H8" s="384"/>
      <c r="I8" s="384"/>
      <c r="J8" s="384"/>
      <c r="K8" s="384"/>
      <c r="L8" s="385"/>
      <c r="M8" s="386"/>
      <c r="N8" s="387"/>
      <c r="O8" s="81"/>
      <c r="P8" s="3"/>
      <c r="Q8" s="6"/>
      <c r="R8" s="10" t="s">
        <v>0</v>
      </c>
      <c r="S8" s="2"/>
      <c r="T8" s="7"/>
    </row>
    <row r="9" spans="1:20" ht="14">
      <c r="A9" s="6"/>
      <c r="B9" s="382"/>
      <c r="C9" s="185" t="s">
        <v>1281</v>
      </c>
      <c r="D9" s="186"/>
      <c r="E9" s="186"/>
      <c r="F9" s="425"/>
      <c r="G9" s="426"/>
      <c r="H9" s="427"/>
      <c r="I9" s="428" t="s">
        <v>1286</v>
      </c>
      <c r="J9" s="429"/>
      <c r="K9" s="430"/>
      <c r="L9" s="430"/>
      <c r="M9" s="430"/>
      <c r="N9" s="431" t="s">
        <v>83</v>
      </c>
      <c r="O9" s="81"/>
      <c r="P9" s="3"/>
      <c r="Q9" s="6"/>
      <c r="R9" s="10"/>
      <c r="S9" s="2"/>
      <c r="T9" s="7"/>
    </row>
    <row r="10" spans="1:20" ht="46.5" customHeight="1">
      <c r="A10" s="6"/>
      <c r="B10" s="382"/>
      <c r="C10" s="203" t="s">
        <v>21</v>
      </c>
      <c r="D10" s="204" t="s">
        <v>1279</v>
      </c>
      <c r="E10" s="224" t="s">
        <v>1280</v>
      </c>
      <c r="F10" s="395" t="s">
        <v>1361</v>
      </c>
      <c r="G10" s="666" t="s">
        <v>1362</v>
      </c>
      <c r="H10" s="667"/>
      <c r="I10" s="396" t="s">
        <v>1282</v>
      </c>
      <c r="J10" s="397" t="s">
        <v>1283</v>
      </c>
      <c r="K10" s="397" t="s">
        <v>1284</v>
      </c>
      <c r="L10" s="397" t="s">
        <v>1363</v>
      </c>
      <c r="M10" s="397" t="s">
        <v>1349</v>
      </c>
      <c r="N10" s="398" t="s">
        <v>1287</v>
      </c>
      <c r="O10" s="81"/>
      <c r="P10" s="3"/>
      <c r="Q10" s="6"/>
      <c r="R10" s="10" t="s">
        <v>0</v>
      </c>
      <c r="S10" s="2"/>
      <c r="T10" s="7"/>
    </row>
    <row r="11" spans="1:20" ht="15.5">
      <c r="A11" s="6"/>
      <c r="B11" s="399"/>
      <c r="C11" s="184">
        <f>'Project Information'!L10</f>
        <v>0</v>
      </c>
      <c r="D11" s="183" t="str">
        <f>'Interior Space'!A4</f>
        <v>Interior Space</v>
      </c>
      <c r="E11" s="183">
        <f>'Project Information'!L9</f>
        <v>0</v>
      </c>
      <c r="F11" s="183">
        <f>IFERROR(ROUND(SUMPRODUCT('Interior Space'!$G$10:$G$509,'Interior Space'!$T$10:$T$509)/SUM('Interior Space'!$T$10:$T$509),0),0)</f>
        <v>0</v>
      </c>
      <c r="G11" s="668">
        <f>'Interior Space'!O510</f>
        <v>0</v>
      </c>
      <c r="H11" s="669"/>
      <c r="I11" s="400">
        <f>'Interior Space'!E8</f>
        <v>0</v>
      </c>
      <c r="J11" s="401">
        <f>IFERROR(G11/E11,0)</f>
        <v>0</v>
      </c>
      <c r="K11" s="402">
        <f>I11*E11</f>
        <v>0</v>
      </c>
      <c r="L11" s="402">
        <f>IF(G11=0,0,K11-G11)</f>
        <v>0</v>
      </c>
      <c r="M11" s="403">
        <f>IFERROR(L11/K11,0)</f>
        <v>0</v>
      </c>
      <c r="N11" s="404" cm="1">
        <f t="array" ref="N11">IFERROR(INDEX(('Illuminating Incentives'!$E$7:$E$10*'Whole Bldg-Proj Summary'!L11)+('Interior Space'!$U$510*'Illuminating Incentives'!$E$11),MATCH($M11,'Illuminating Incentives'!$F$7:$F$10,1)),0)</f>
        <v>0</v>
      </c>
      <c r="O11" s="81"/>
      <c r="P11" s="231"/>
      <c r="Q11" s="6"/>
      <c r="R11" s="2"/>
      <c r="S11" s="2"/>
      <c r="T11" s="7"/>
    </row>
    <row r="12" spans="1:20" ht="15.5">
      <c r="A12" s="6"/>
      <c r="B12" s="399"/>
      <c r="C12" s="184" t="s">
        <v>1347</v>
      </c>
      <c r="D12" s="183" t="str">
        <f>'Exterior Space'!A4</f>
        <v>Exterior Space</v>
      </c>
      <c r="E12" s="220"/>
      <c r="F12" s="183">
        <f>IFERROR(ROUND(SUMPRODUCT('Exterior Space'!$F$10:$F$259,'Exterior Space'!$U$10:$U$259)/SUM('Exterior Space'!$U$10:$U$259),0),0)</f>
        <v>0</v>
      </c>
      <c r="G12" s="670">
        <f>'Exterior Space'!P260</f>
        <v>0</v>
      </c>
      <c r="H12" s="671"/>
      <c r="I12" s="400" t="s">
        <v>1348</v>
      </c>
      <c r="J12" s="405"/>
      <c r="K12" s="402">
        <f>'Exterior Space'!F8+'Exterior Space'!O260</f>
        <v>0</v>
      </c>
      <c r="L12" s="402">
        <f>IF(G12=0,0,K12-G12)</f>
        <v>0</v>
      </c>
      <c r="M12" s="403">
        <f>IFERROR(L12/K12,0)</f>
        <v>0</v>
      </c>
      <c r="N12" s="404" cm="1">
        <f t="array" ref="N12">IFERROR(INDEX(('Illuminating Incentives'!$E$7:$E$10*'Whole Bldg-Proj Summary'!L12)+('Exterior Space'!$V$260*'Illuminating Incentives'!$E$11),MATCH($M12,'Illuminating Incentives'!$G$7:$G$10,1)),0)</f>
        <v>0</v>
      </c>
      <c r="O12" s="81"/>
      <c r="P12" s="3"/>
      <c r="Q12" s="6"/>
      <c r="R12" s="10"/>
      <c r="S12" s="2"/>
      <c r="T12" s="7"/>
    </row>
    <row r="13" spans="1:20" ht="18.5" thickBot="1">
      <c r="A13" s="6"/>
      <c r="B13" s="399"/>
      <c r="C13" s="205" t="s">
        <v>18</v>
      </c>
      <c r="D13" s="206">
        <f>SUM(D10:D12)</f>
        <v>0</v>
      </c>
      <c r="E13" s="207"/>
      <c r="F13" s="406" t="s">
        <v>0</v>
      </c>
      <c r="G13" s="662"/>
      <c r="H13" s="663"/>
      <c r="I13" s="407"/>
      <c r="J13" s="407"/>
      <c r="K13" s="407"/>
      <c r="L13" s="407"/>
      <c r="M13" s="455">
        <f>SUM(M11:M12)</f>
        <v>0</v>
      </c>
      <c r="N13" s="408">
        <f>SUM(N11:N12)</f>
        <v>0</v>
      </c>
      <c r="O13" s="81"/>
      <c r="P13" s="3"/>
      <c r="Q13" s="6"/>
      <c r="R13" s="10"/>
      <c r="S13" s="2"/>
      <c r="T13" s="7"/>
    </row>
    <row r="14" spans="1:20" ht="14">
      <c r="A14" s="1"/>
      <c r="B14" s="399"/>
      <c r="C14" s="32"/>
      <c r="D14" s="33"/>
      <c r="E14" s="31"/>
      <c r="F14" s="37"/>
      <c r="G14" s="26"/>
      <c r="H14" s="26"/>
      <c r="I14" s="26"/>
      <c r="J14" s="26"/>
      <c r="K14" s="26"/>
      <c r="L14" s="26"/>
      <c r="M14" s="26"/>
      <c r="N14" s="26"/>
      <c r="O14" s="81"/>
      <c r="P14" s="3"/>
      <c r="Q14" s="6"/>
      <c r="R14" s="2"/>
      <c r="S14" s="2"/>
      <c r="T14" s="7"/>
    </row>
    <row r="15" spans="1:20" ht="14">
      <c r="A15" s="1"/>
      <c r="B15" s="399"/>
      <c r="C15" s="199" t="s">
        <v>1291</v>
      </c>
      <c r="D15" s="226"/>
      <c r="E15" s="227"/>
      <c r="F15" s="432"/>
      <c r="G15" s="433"/>
      <c r="H15" s="26"/>
      <c r="I15" s="434" t="s">
        <v>1303</v>
      </c>
      <c r="J15" s="435"/>
      <c r="K15" s="435"/>
      <c r="L15" s="435"/>
      <c r="M15" s="435"/>
      <c r="N15" s="433"/>
      <c r="O15" s="81"/>
      <c r="P15" s="3"/>
      <c r="Q15" s="6"/>
      <c r="R15" s="2"/>
      <c r="S15" s="2"/>
      <c r="T15" s="7"/>
    </row>
    <row r="16" spans="1:20" ht="46.5">
      <c r="A16" s="1"/>
      <c r="B16" s="399"/>
      <c r="C16" s="208"/>
      <c r="D16" s="204" t="s">
        <v>1458</v>
      </c>
      <c r="E16" s="224" t="s">
        <v>1460</v>
      </c>
      <c r="F16" s="395" t="s">
        <v>1461</v>
      </c>
      <c r="G16" s="395" t="s">
        <v>1462</v>
      </c>
      <c r="H16" s="26"/>
      <c r="I16" s="441" t="s">
        <v>1292</v>
      </c>
      <c r="J16" s="441"/>
      <c r="K16" s="441" t="s">
        <v>1297</v>
      </c>
      <c r="L16" s="442"/>
      <c r="M16" s="442" t="s">
        <v>1296</v>
      </c>
      <c r="N16" s="442"/>
      <c r="O16" s="81"/>
      <c r="P16" s="3"/>
      <c r="Q16" s="6"/>
      <c r="R16" s="2"/>
      <c r="S16" s="2"/>
      <c r="T16" s="7"/>
    </row>
    <row r="17" spans="1:20" ht="15.5">
      <c r="A17" s="2"/>
      <c r="B17" s="399"/>
      <c r="C17" s="200" t="s">
        <v>16</v>
      </c>
      <c r="D17" s="201">
        <f>IFERROR(INDEX(Table7[CF],MATCH('Interior Space'!P1,Table7[Facility Type],0))*('Interior Space'!Y510/1000)+('Whole Bldg-Proj Summary'!K12/1000*0),0)</f>
        <v>0</v>
      </c>
      <c r="E17" s="202">
        <f>IFERROR(('Interior Space'!X510/1000)+(K12/1000*F12),0)</f>
        <v>0</v>
      </c>
      <c r="F17" s="413">
        <f>IFERROR(('Interior Space'!Z510/1000)+((K12/1000)*F12*0),0)</f>
        <v>0</v>
      </c>
      <c r="G17" s="413">
        <f>F17*10</f>
        <v>0</v>
      </c>
      <c r="H17" s="26"/>
      <c r="I17" s="212" t="s">
        <v>1293</v>
      </c>
      <c r="J17" s="211">
        <f>'Project Information'!D14</f>
        <v>0</v>
      </c>
      <c r="K17" s="414" t="s">
        <v>3</v>
      </c>
      <c r="L17" s="213">
        <f>'Project Information'!O14</f>
        <v>0</v>
      </c>
      <c r="M17" s="400">
        <v>15</v>
      </c>
      <c r="N17" s="414" t="s">
        <v>2</v>
      </c>
      <c r="O17" s="81"/>
      <c r="P17" s="3"/>
      <c r="Q17" s="6"/>
      <c r="R17" s="7"/>
      <c r="S17" s="11"/>
      <c r="T17" s="5"/>
    </row>
    <row r="18" spans="1:20" ht="15.5">
      <c r="A18" s="2"/>
      <c r="B18" s="399"/>
      <c r="C18" s="200" t="s">
        <v>19</v>
      </c>
      <c r="D18" s="201">
        <f>IFERROR(('Interior Space'!Q510/1000*INDEX(Table7[CF],MATCH('Interior Space'!P1,Table7[Facility Type],0)))+('Whole Bldg-Proj Summary'!G12/1000*0),0)</f>
        <v>0</v>
      </c>
      <c r="E18" s="202">
        <f>IFERROR('Interior Space'!P510/1000+(G12/1000*F12),0)</f>
        <v>0</v>
      </c>
      <c r="F18" s="201">
        <f>IFERROR(('Interior Space'!R510/1000)+((G12/1000)*F12*0),0)</f>
        <v>0</v>
      </c>
      <c r="G18" s="201">
        <f>F18*10</f>
        <v>0</v>
      </c>
      <c r="H18" s="26"/>
      <c r="I18" s="212" t="s">
        <v>1294</v>
      </c>
      <c r="J18" s="211">
        <f>'Project Information'!H14</f>
        <v>0</v>
      </c>
      <c r="K18" s="414" t="s">
        <v>1295</v>
      </c>
      <c r="L18" s="213">
        <f>'Project Information'!K14</f>
        <v>0</v>
      </c>
      <c r="M18" s="415"/>
      <c r="N18" s="416"/>
      <c r="O18" s="81"/>
      <c r="P18" s="3"/>
      <c r="Q18" s="6"/>
      <c r="R18" s="7"/>
      <c r="S18" s="11"/>
      <c r="T18" s="5"/>
    </row>
    <row r="19" spans="1:20" ht="18">
      <c r="A19" s="2"/>
      <c r="B19" s="399"/>
      <c r="C19" s="209" t="s">
        <v>5</v>
      </c>
      <c r="D19" s="225">
        <f>D17-D18</f>
        <v>0</v>
      </c>
      <c r="E19" s="210">
        <f>E17-E18</f>
        <v>0</v>
      </c>
      <c r="F19" s="417">
        <f>F17-F18</f>
        <v>0</v>
      </c>
      <c r="G19" s="417">
        <f>G17-G18</f>
        <v>0</v>
      </c>
      <c r="H19" s="26"/>
      <c r="I19" s="212" t="s">
        <v>4</v>
      </c>
      <c r="J19" s="188">
        <f>SUM(J17:J18)</f>
        <v>0</v>
      </c>
      <c r="K19" s="414" t="s">
        <v>4</v>
      </c>
      <c r="L19" s="189">
        <f>SUM(L17:L18)</f>
        <v>0</v>
      </c>
      <c r="M19" s="418"/>
      <c r="N19" s="419"/>
      <c r="O19" s="81"/>
      <c r="P19" s="3"/>
      <c r="Q19" s="6"/>
      <c r="R19" s="7"/>
      <c r="S19" s="11"/>
      <c r="T19" s="5"/>
    </row>
    <row r="20" spans="1:20" ht="14">
      <c r="A20" s="2"/>
      <c r="B20" s="399"/>
      <c r="C20" s="32"/>
      <c r="D20" s="33"/>
      <c r="E20" s="34"/>
      <c r="F20" s="420" t="s">
        <v>0</v>
      </c>
      <c r="G20" s="26"/>
      <c r="H20" s="26"/>
      <c r="I20" s="26"/>
      <c r="J20" s="26"/>
      <c r="K20" s="26"/>
      <c r="L20" s="26"/>
      <c r="M20" s="26"/>
      <c r="N20" s="26"/>
      <c r="O20" s="81"/>
      <c r="P20" s="3"/>
      <c r="Q20" s="12"/>
      <c r="R20" s="4"/>
      <c r="S20" s="13"/>
      <c r="T20" s="14"/>
    </row>
    <row r="21" spans="1:20" ht="14">
      <c r="A21" s="2"/>
      <c r="B21" s="399"/>
      <c r="C21" s="32"/>
      <c r="D21" s="36"/>
      <c r="E21" s="31"/>
      <c r="F21" s="37"/>
      <c r="G21" s="26"/>
      <c r="H21" s="39"/>
      <c r="I21" s="26"/>
      <c r="J21" s="26"/>
      <c r="K21" s="26"/>
      <c r="L21" s="26"/>
      <c r="M21" s="40"/>
      <c r="N21" s="37"/>
      <c r="O21" s="81"/>
      <c r="P21" s="3"/>
      <c r="Q21" s="6"/>
      <c r="R21" s="7"/>
      <c r="S21" s="11"/>
      <c r="T21" s="5"/>
    </row>
    <row r="22" spans="1:20" ht="14">
      <c r="A22" s="1"/>
      <c r="B22" s="399"/>
      <c r="C22" s="26"/>
      <c r="D22" s="421" t="s">
        <v>1109</v>
      </c>
      <c r="E22" s="421" t="s">
        <v>1110</v>
      </c>
      <c r="F22" s="37"/>
      <c r="G22" s="26"/>
      <c r="H22" s="34"/>
      <c r="I22" s="26"/>
      <c r="J22" s="34"/>
      <c r="K22" s="34"/>
      <c r="L22" s="26"/>
      <c r="M22" s="34"/>
      <c r="N22" s="37"/>
      <c r="O22" s="81"/>
      <c r="P22" s="3"/>
      <c r="Q22" s="6"/>
      <c r="R22" s="2"/>
      <c r="S22" s="2"/>
      <c r="T22" s="7"/>
    </row>
    <row r="23" spans="1:20" ht="14">
      <c r="A23" s="1"/>
      <c r="B23" s="399"/>
      <c r="C23" s="116" t="s">
        <v>1111</v>
      </c>
      <c r="D23" s="117">
        <f>IFERROR(($L$19)/($J$19*($E$19)),0)</f>
        <v>0</v>
      </c>
      <c r="E23" s="117">
        <f>IFERROR(($L$19-$M$4)/($J$19*($E$19)),0)</f>
        <v>0</v>
      </c>
      <c r="F23" s="118" t="s">
        <v>2</v>
      </c>
      <c r="G23" s="26"/>
      <c r="H23" s="34"/>
      <c r="I23" s="37"/>
      <c r="J23" s="34"/>
      <c r="K23" s="34"/>
      <c r="L23" s="26"/>
      <c r="M23" s="34"/>
      <c r="N23" s="37"/>
      <c r="O23" s="222"/>
      <c r="P23" s="3"/>
      <c r="Q23" s="6"/>
      <c r="R23" s="2"/>
      <c r="S23" s="2"/>
      <c r="T23" s="7"/>
    </row>
    <row r="24" spans="1:20" ht="14">
      <c r="A24" s="1"/>
      <c r="B24" s="399"/>
      <c r="C24" s="146"/>
      <c r="D24" s="147"/>
      <c r="E24" s="147"/>
      <c r="F24" s="148"/>
      <c r="G24" s="26"/>
      <c r="H24" s="34"/>
      <c r="I24" s="37"/>
      <c r="J24" s="34"/>
      <c r="K24" s="35"/>
      <c r="L24" s="26"/>
      <c r="M24" s="26"/>
      <c r="N24" s="26"/>
      <c r="O24" s="222"/>
      <c r="P24" s="3"/>
      <c r="Q24" s="6"/>
      <c r="R24" s="2"/>
      <c r="S24" s="2"/>
      <c r="T24" s="7"/>
    </row>
    <row r="25" spans="1:20" ht="14.5" thickBot="1">
      <c r="A25" s="1"/>
      <c r="B25" s="422"/>
      <c r="C25" s="423"/>
      <c r="D25" s="424"/>
      <c r="E25" s="424"/>
      <c r="F25" s="424"/>
      <c r="G25" s="52"/>
      <c r="H25" s="53"/>
      <c r="I25" s="54"/>
      <c r="J25" s="53"/>
      <c r="K25" s="52"/>
      <c r="L25" s="53"/>
      <c r="M25" s="53"/>
      <c r="N25" s="52"/>
      <c r="O25" s="223"/>
      <c r="P25" s="3"/>
      <c r="Q25" s="6"/>
      <c r="R25" s="2"/>
      <c r="S25" s="2"/>
      <c r="T25" s="7"/>
    </row>
    <row r="26" spans="1:20" ht="14">
      <c r="A26" s="1"/>
      <c r="B26" s="197"/>
      <c r="C26" s="32"/>
      <c r="D26" s="192"/>
      <c r="E26" s="34"/>
      <c r="F26" s="16"/>
      <c r="G26" s="26"/>
      <c r="H26" s="26"/>
      <c r="I26" s="26"/>
      <c r="J26" s="26"/>
      <c r="K26" s="26"/>
      <c r="L26" s="26"/>
      <c r="M26" s="26"/>
      <c r="N26" s="26"/>
      <c r="O26" s="26"/>
      <c r="P26" s="3"/>
      <c r="Q26" s="6"/>
      <c r="R26" s="2"/>
      <c r="S26" s="2"/>
      <c r="T26" s="7"/>
    </row>
    <row r="27" spans="1:20" ht="14">
      <c r="A27" s="1"/>
      <c r="B27" s="198"/>
      <c r="C27" s="190"/>
      <c r="D27" s="193"/>
      <c r="E27" s="191"/>
      <c r="F27" s="16"/>
      <c r="H27" s="38"/>
      <c r="I27" s="41"/>
      <c r="J27" s="37"/>
      <c r="K27" s="34"/>
      <c r="L27" s="26"/>
      <c r="M27" s="38"/>
      <c r="N27" s="41"/>
      <c r="O27" s="37"/>
      <c r="P27" s="3"/>
      <c r="Q27" s="6"/>
      <c r="R27" s="2"/>
      <c r="S27" s="2"/>
      <c r="T27" s="7"/>
    </row>
    <row r="28" spans="1:20" ht="14">
      <c r="A28" s="1"/>
      <c r="B28" s="198"/>
      <c r="C28" s="32"/>
      <c r="D28" s="33"/>
      <c r="E28" s="31"/>
      <c r="F28" s="16"/>
      <c r="H28" s="41"/>
      <c r="I28" s="41"/>
      <c r="J28" s="194"/>
      <c r="K28" s="34"/>
      <c r="L28" s="26"/>
      <c r="M28" s="41"/>
      <c r="N28" s="41"/>
      <c r="O28" s="194"/>
      <c r="P28" s="3"/>
      <c r="Q28" s="6"/>
      <c r="R28" s="9"/>
      <c r="S28" s="2"/>
      <c r="T28" s="7"/>
    </row>
    <row r="29" spans="1:20" ht="14">
      <c r="A29" s="1"/>
      <c r="B29" s="198"/>
      <c r="C29" s="32"/>
      <c r="D29" s="192"/>
      <c r="E29" s="31"/>
      <c r="F29" s="16"/>
      <c r="H29" s="34"/>
      <c r="I29" s="41"/>
      <c r="J29" s="195"/>
      <c r="K29" s="34"/>
      <c r="L29" s="26"/>
      <c r="M29" s="34"/>
      <c r="N29" s="41"/>
      <c r="O29" s="195"/>
      <c r="P29" s="3"/>
      <c r="Q29" s="6"/>
      <c r="R29" s="9"/>
      <c r="S29" s="2"/>
      <c r="T29" s="7"/>
    </row>
    <row r="30" spans="1:20" ht="14">
      <c r="A30" s="1"/>
      <c r="B30" s="198"/>
      <c r="C30" s="32"/>
      <c r="D30" s="192"/>
      <c r="E30" s="31"/>
      <c r="F30" s="16"/>
      <c r="H30" s="34"/>
      <c r="I30" s="196"/>
      <c r="J30" s="32"/>
      <c r="K30" s="196"/>
      <c r="L30" s="26"/>
      <c r="M30" s="34"/>
      <c r="N30" s="196"/>
      <c r="O30" s="32"/>
      <c r="P30" s="3"/>
      <c r="Q30" s="6"/>
      <c r="R30" s="9"/>
      <c r="S30" s="2"/>
      <c r="T30" s="7"/>
    </row>
    <row r="31" spans="1:20" ht="14">
      <c r="A31" s="1"/>
      <c r="B31" s="198"/>
      <c r="C31" s="32"/>
      <c r="D31" s="192"/>
      <c r="E31" s="31"/>
      <c r="F31" s="16"/>
      <c r="H31" s="34"/>
      <c r="I31" s="196"/>
      <c r="J31" s="37"/>
      <c r="K31" s="196"/>
      <c r="L31" s="26"/>
      <c r="M31" s="34"/>
      <c r="N31" s="196"/>
      <c r="O31" s="37"/>
      <c r="P31" s="3"/>
      <c r="Q31" s="6"/>
      <c r="R31" s="9"/>
      <c r="S31" s="2"/>
      <c r="T31" s="7"/>
    </row>
    <row r="32" spans="1:20" ht="14">
      <c r="A32" s="1"/>
      <c r="B32" s="198"/>
      <c r="C32" s="190"/>
      <c r="D32" s="193"/>
      <c r="E32" s="191"/>
      <c r="F32" s="16"/>
      <c r="H32" s="34"/>
      <c r="I32" s="196"/>
      <c r="J32" s="34"/>
      <c r="K32" s="196"/>
      <c r="L32" s="26"/>
      <c r="M32" s="34"/>
      <c r="N32" s="196"/>
      <c r="O32" s="34"/>
      <c r="P32" s="3"/>
      <c r="Q32" s="6"/>
      <c r="R32" s="9"/>
      <c r="S32" s="2"/>
      <c r="T32" s="7"/>
    </row>
    <row r="33" spans="1:20">
      <c r="A33" s="1"/>
      <c r="P33" s="3"/>
      <c r="Q33" s="6"/>
      <c r="R33" s="9"/>
      <c r="S33" s="2"/>
      <c r="T33" s="7"/>
    </row>
    <row r="34" spans="1:20">
      <c r="A34" s="1"/>
      <c r="P34" s="3"/>
      <c r="Q34" s="6"/>
      <c r="R34" s="2"/>
      <c r="S34" s="2"/>
      <c r="T34" s="7"/>
    </row>
    <row r="35" spans="1:20">
      <c r="A35" s="1"/>
      <c r="P35" s="3"/>
      <c r="Q35" s="6"/>
      <c r="R35" s="2"/>
      <c r="S35" s="2"/>
      <c r="T35" s="7"/>
    </row>
    <row r="36" spans="1:20">
      <c r="A36" s="1"/>
      <c r="P36" s="3"/>
      <c r="Q36" s="6"/>
      <c r="R36" s="2"/>
      <c r="S36" s="2"/>
      <c r="T36" s="7"/>
    </row>
    <row r="37" spans="1:20">
      <c r="A37" s="1"/>
      <c r="P37" s="3"/>
      <c r="Q37" s="6"/>
      <c r="R37" s="2"/>
      <c r="S37" s="2"/>
      <c r="T37" s="7"/>
    </row>
    <row r="38" spans="1:20">
      <c r="A38" s="1"/>
      <c r="P38" s="3"/>
      <c r="Q38" s="6"/>
      <c r="R38" s="2"/>
      <c r="S38" s="2"/>
      <c r="T38" s="7"/>
    </row>
    <row r="39" spans="1:20">
      <c r="A39" s="1"/>
      <c r="P39" s="3"/>
      <c r="Q39" s="6"/>
      <c r="R39" s="2"/>
      <c r="S39" s="2"/>
      <c r="T39" s="7"/>
    </row>
    <row r="40" spans="1:20">
      <c r="A40" s="1"/>
      <c r="P40" s="3"/>
      <c r="Q40" s="6"/>
      <c r="R40" s="2"/>
      <c r="S40" s="2"/>
      <c r="T40" s="18"/>
    </row>
    <row r="41" spans="1:20" ht="14">
      <c r="A41" s="1"/>
      <c r="B41" s="8"/>
      <c r="C41" s="15"/>
      <c r="D41" s="8"/>
      <c r="E41" s="8"/>
      <c r="F41" s="8"/>
      <c r="G41" s="16"/>
      <c r="H41" s="19"/>
      <c r="I41" s="20"/>
      <c r="J41" s="19"/>
      <c r="K41" s="16"/>
      <c r="L41" s="19"/>
      <c r="M41" s="19"/>
      <c r="N41" s="16"/>
      <c r="O41" s="17"/>
      <c r="P41" s="3"/>
      <c r="Q41" s="6"/>
      <c r="R41" s="2"/>
      <c r="S41" s="2"/>
      <c r="T41" s="18"/>
    </row>
    <row r="45" spans="1:20">
      <c r="C45" s="23"/>
      <c r="D45" s="23"/>
    </row>
  </sheetData>
  <sheetProtection algorithmName="SHA-512" hashValue="plkdPnY1XQRsa6fSWwFKasa2x1IK5mJxiVO03ODZV2mLt23NVTKbWj/DQV8EF5ui4gFRwIBBU2UK/vkDf8bXAQ==" saltValue="WJhZndIhZbkO0RhRJl4NAg==" spinCount="100000" sheet="1" objects="1" scenarios="1"/>
  <mergeCells count="8">
    <mergeCell ref="G13:H13"/>
    <mergeCell ref="C4:G4"/>
    <mergeCell ref="M4:N4"/>
    <mergeCell ref="G10:H10"/>
    <mergeCell ref="G11:H11"/>
    <mergeCell ref="G12:H12"/>
    <mergeCell ref="C5:G5"/>
    <mergeCell ref="M5:N5"/>
  </mergeCells>
  <phoneticPr fontId="39" type="noConversion"/>
  <conditionalFormatting sqref="C5:N6">
    <cfRule type="expression" dxfId="13" priority="1">
      <formula>$M$5&gt;$M$4</formula>
    </cfRule>
  </conditionalFormatting>
  <conditionalFormatting sqref="D23:E23">
    <cfRule type="expression" dxfId="12" priority="10">
      <formula>$E$23&gt;$M$17</formula>
    </cfRule>
  </conditionalFormatting>
  <dataValidations disablePrompts="1" count="2">
    <dataValidation type="list" allowBlank="1" showInputMessage="1" showErrorMessage="1" sqref="C46" xr:uid="{00000000-0002-0000-0800-000000000000}">
      <formula1>Produce</formula1>
    </dataValidation>
    <dataValidation type="list" allowBlank="1" showInputMessage="1" showErrorMessage="1" sqref="D46" xr:uid="{00000000-0002-0000-0800-000001000000}">
      <formula1>INDIRECT(C46)</formula1>
    </dataValidation>
  </dataValidations>
  <printOptions horizontalCentered="1"/>
  <pageMargins left="0.25" right="0.25" top="0.25" bottom="0.25" header="0" footer="0"/>
  <pageSetup scale="66" fitToHeight="0" orientation="landscape" r:id="rId1"/>
  <legacyDrawingHF r:id="rId2"/>
  <extLst>
    <ext xmlns:x14="http://schemas.microsoft.com/office/spreadsheetml/2009/9/main" uri="{78C0D931-6437-407d-A8EE-F0AAD7539E65}">
      <x14:conditionalFormattings>
        <x14:conditionalFormatting xmlns:xm="http://schemas.microsoft.com/office/excel/2006/main">
          <x14:cfRule type="expression" priority="2" id="{72EE1D4A-013E-4E09-843B-87342832D4E0}">
            <xm:f>'Project Information'!$C$15&lt;&gt;"Whole Building"</xm:f>
            <x14:dxf>
              <font>
                <color theme="0"/>
              </font>
              <fill>
                <patternFill patternType="solid">
                  <fgColor theme="0"/>
                  <bgColor theme="0"/>
                </patternFill>
              </fill>
            </x14:dxf>
          </x14:cfRule>
          <xm:sqref>B2:O6</xm:sqref>
        </x14:conditionalFormatting>
        <x14:conditionalFormatting xmlns:xm="http://schemas.microsoft.com/office/excel/2006/main">
          <x14:cfRule type="expression" priority="3" id="{CF91FC7A-9987-42A0-862F-0DF7AE0D12C0}">
            <xm:f>'Project Information'!$C$15&lt;&gt;"Whole Building"</xm:f>
            <x14:dxf>
              <font>
                <color theme="0"/>
              </font>
              <fill>
                <patternFill patternType="solid">
                  <fgColor theme="0"/>
                  <bgColor theme="0"/>
                </patternFill>
              </fill>
            </x14:dxf>
          </x14:cfRule>
          <xm:sqref>B8:O25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97811-4FB3-4D79-AE3B-844D486DFE76}">
  <sheetPr codeName="Sheet14">
    <pageSetUpPr fitToPage="1"/>
  </sheetPr>
  <dimension ref="A1:T44"/>
  <sheetViews>
    <sheetView showGridLines="0" zoomScale="70" zoomScaleNormal="70" workbookViewId="0">
      <selection activeCell="M11" sqref="M11"/>
    </sheetView>
  </sheetViews>
  <sheetFormatPr defaultRowHeight="12.5"/>
  <cols>
    <col min="2" max="2" width="4.54296875" customWidth="1"/>
    <col min="3" max="3" width="38.81640625" customWidth="1"/>
    <col min="4" max="4" width="15.7265625" customWidth="1"/>
    <col min="5" max="5" width="14.54296875" customWidth="1"/>
    <col min="6" max="6" width="19.26953125" bestFit="1" customWidth="1"/>
    <col min="7" max="7" width="12.54296875" customWidth="1"/>
    <col min="8" max="8" width="4.54296875" customWidth="1"/>
    <col min="9" max="9" width="16.54296875" customWidth="1"/>
    <col min="10" max="10" width="17.453125" customWidth="1"/>
    <col min="11" max="11" width="16.26953125" customWidth="1"/>
    <col min="12" max="12" width="15.7265625" customWidth="1"/>
    <col min="13" max="13" width="12.453125" customWidth="1"/>
    <col min="14" max="14" width="13.7265625" customWidth="1"/>
    <col min="15" max="15" width="4.54296875" customWidth="1"/>
  </cols>
  <sheetData>
    <row r="1" spans="1:20" ht="9.65" customHeight="1" thickBot="1"/>
    <row r="2" spans="1:20">
      <c r="A2" s="1"/>
      <c r="B2" s="362"/>
      <c r="C2" s="363"/>
      <c r="D2" s="364"/>
      <c r="E2" s="364"/>
      <c r="F2" s="365"/>
      <c r="G2" s="366"/>
      <c r="H2" s="367"/>
      <c r="I2" s="368"/>
      <c r="J2" s="367"/>
      <c r="K2" s="366"/>
      <c r="L2" s="367"/>
      <c r="M2" s="367"/>
      <c r="N2" s="366"/>
      <c r="O2" s="369"/>
      <c r="P2" s="3"/>
      <c r="Q2" s="6"/>
      <c r="R2" s="2"/>
      <c r="S2" s="2"/>
      <c r="T2" s="7"/>
    </row>
    <row r="3" spans="1:20" ht="25">
      <c r="A3" s="6"/>
      <c r="B3" s="370"/>
      <c r="C3" s="371"/>
      <c r="D3" s="372"/>
      <c r="E3" s="372"/>
      <c r="F3" s="373"/>
      <c r="G3" s="374"/>
      <c r="H3" s="375" t="s">
        <v>1</v>
      </c>
      <c r="I3" s="376"/>
      <c r="J3" s="377"/>
      <c r="K3" s="374"/>
      <c r="L3" s="377"/>
      <c r="M3" s="377"/>
      <c r="N3" s="374"/>
      <c r="O3" s="378"/>
      <c r="P3" s="3"/>
      <c r="Q3" s="6"/>
      <c r="R3" s="2"/>
      <c r="S3" s="2"/>
      <c r="T3" s="7"/>
    </row>
    <row r="4" spans="1:20" ht="23">
      <c r="A4" s="6"/>
      <c r="B4" s="370"/>
      <c r="C4" s="664">
        <f>'Project Information'!D8</f>
        <v>0</v>
      </c>
      <c r="D4" s="664"/>
      <c r="E4" s="664"/>
      <c r="F4" s="664"/>
      <c r="G4" s="664"/>
      <c r="H4" s="153"/>
      <c r="I4" s="153"/>
      <c r="J4" s="153"/>
      <c r="K4" s="124"/>
      <c r="L4" s="379" t="s">
        <v>1113</v>
      </c>
      <c r="M4" s="665">
        <f>N13</f>
        <v>0</v>
      </c>
      <c r="N4" s="665"/>
      <c r="O4" s="81"/>
      <c r="P4" s="27"/>
      <c r="Q4" s="27"/>
      <c r="R4" s="27"/>
      <c r="S4" s="2"/>
      <c r="T4" s="7"/>
    </row>
    <row r="5" spans="1:20" ht="23">
      <c r="A5" s="6"/>
      <c r="B5" s="370"/>
      <c r="C5" s="664"/>
      <c r="D5" s="664"/>
      <c r="E5" s="664"/>
      <c r="F5" s="664"/>
      <c r="G5" s="664"/>
      <c r="H5" s="153"/>
      <c r="I5" s="153"/>
      <c r="J5" s="153"/>
      <c r="K5" s="124"/>
      <c r="L5" s="379" t="s">
        <v>1113</v>
      </c>
      <c r="M5" s="665">
        <f>IF(AND(M4&lt;=1000,M13&gt;=0.1,N11&lt;&gt;0),E19*0.131,M4)</f>
        <v>0</v>
      </c>
      <c r="N5" s="665"/>
      <c r="O5" s="81"/>
      <c r="P5" s="27"/>
      <c r="Q5" s="27"/>
      <c r="R5" s="27"/>
      <c r="S5" s="2"/>
      <c r="T5" s="7"/>
    </row>
    <row r="6" spans="1:20" ht="12.75" customHeight="1">
      <c r="A6" s="6"/>
      <c r="B6" s="370"/>
      <c r="C6" s="115"/>
      <c r="D6" s="115"/>
      <c r="E6" s="115"/>
      <c r="F6" s="115"/>
      <c r="G6" s="115"/>
      <c r="H6" s="115"/>
      <c r="I6" s="115"/>
      <c r="J6" s="115"/>
      <c r="K6" s="115"/>
      <c r="L6" s="26"/>
      <c r="N6" s="538" t="s">
        <v>1518</v>
      </c>
      <c r="O6" s="81"/>
      <c r="P6" s="27"/>
      <c r="Q6" s="27"/>
      <c r="R6" s="27"/>
      <c r="S6" s="2"/>
      <c r="T6" s="7"/>
    </row>
    <row r="7" spans="1:20" ht="12.75" customHeight="1" thickBot="1">
      <c r="A7" s="6"/>
      <c r="B7" s="370"/>
      <c r="C7" s="115"/>
      <c r="D7" s="115"/>
      <c r="E7" s="115"/>
      <c r="F7" s="115"/>
      <c r="G7" s="115"/>
      <c r="H7" s="115"/>
      <c r="I7" s="115"/>
      <c r="J7" s="115"/>
      <c r="K7" s="115"/>
      <c r="L7" s="26"/>
      <c r="M7" s="534"/>
      <c r="N7" s="381"/>
      <c r="O7" s="81"/>
      <c r="P7" s="27"/>
      <c r="Q7" s="27"/>
      <c r="R7" s="27"/>
      <c r="S7" s="2"/>
      <c r="T7" s="7"/>
    </row>
    <row r="8" spans="1:20" ht="18.5" thickBot="1">
      <c r="A8" s="6"/>
      <c r="B8" s="382"/>
      <c r="C8" s="214" t="str">
        <f>'Project Information'!C15&amp;" Method"</f>
        <v xml:space="preserve"> Method</v>
      </c>
      <c r="D8" s="215"/>
      <c r="E8" s="215"/>
      <c r="F8" s="383"/>
      <c r="G8" s="384"/>
      <c r="H8" s="384"/>
      <c r="I8" s="384"/>
      <c r="J8" s="384"/>
      <c r="K8" s="384"/>
      <c r="L8" s="385"/>
      <c r="M8" s="386"/>
      <c r="N8" s="387"/>
      <c r="O8" s="81"/>
      <c r="P8" s="3"/>
      <c r="Q8" s="6"/>
      <c r="R8" s="10" t="s">
        <v>0</v>
      </c>
      <c r="S8" s="2"/>
      <c r="T8" s="7"/>
    </row>
    <row r="9" spans="1:20" ht="14">
      <c r="A9" s="6"/>
      <c r="B9" s="382"/>
      <c r="C9" s="273" t="s">
        <v>1281</v>
      </c>
      <c r="D9" s="274"/>
      <c r="E9" s="274"/>
      <c r="F9" s="388"/>
      <c r="G9" s="389"/>
      <c r="H9" s="390"/>
      <c r="I9" s="391" t="s">
        <v>1286</v>
      </c>
      <c r="J9" s="392"/>
      <c r="K9" s="393"/>
      <c r="L9" s="393"/>
      <c r="M9" s="393"/>
      <c r="N9" s="394" t="s">
        <v>83</v>
      </c>
      <c r="O9" s="81"/>
      <c r="P9" s="3"/>
      <c r="Q9" s="6"/>
      <c r="R9" s="10"/>
      <c r="S9" s="2"/>
      <c r="T9" s="7"/>
    </row>
    <row r="10" spans="1:20" ht="46.5" customHeight="1">
      <c r="A10" s="6"/>
      <c r="B10" s="382"/>
      <c r="C10" s="203" t="s">
        <v>21</v>
      </c>
      <c r="D10" s="204" t="s">
        <v>1279</v>
      </c>
      <c r="E10" s="224" t="s">
        <v>1408</v>
      </c>
      <c r="F10" s="395" t="s">
        <v>1361</v>
      </c>
      <c r="G10" s="672" t="s">
        <v>1362</v>
      </c>
      <c r="H10" s="673"/>
      <c r="I10" s="396" t="s">
        <v>1282</v>
      </c>
      <c r="J10" s="397" t="s">
        <v>1283</v>
      </c>
      <c r="K10" s="397" t="s">
        <v>1366</v>
      </c>
      <c r="L10" s="397" t="s">
        <v>1285</v>
      </c>
      <c r="M10" s="397" t="s">
        <v>1349</v>
      </c>
      <c r="N10" s="398" t="s">
        <v>1287</v>
      </c>
      <c r="O10" s="81"/>
      <c r="P10" s="3"/>
      <c r="Q10" s="6"/>
      <c r="R10" s="10" t="s">
        <v>0</v>
      </c>
      <c r="S10" s="2"/>
      <c r="T10" s="7"/>
    </row>
    <row r="11" spans="1:20" ht="15.5">
      <c r="A11" s="6"/>
      <c r="B11" s="399"/>
      <c r="C11" s="184" t="s">
        <v>1360</v>
      </c>
      <c r="D11" s="183" t="str">
        <f>'Interior Space'!A4</f>
        <v>Interior Space</v>
      </c>
      <c r="E11" s="183">
        <f>'Interior Space'!E510</f>
        <v>0</v>
      </c>
      <c r="F11" s="183">
        <f>IFERROR(ROUND(SUMPRODUCT('Interior Space'!$G$10:$G$509,'Interior Space'!$T$10:$T$509)/SUM('Interior Space'!$T$10:$T$509),0),0)</f>
        <v>0</v>
      </c>
      <c r="G11" s="668">
        <f>'Interior Space'!O510</f>
        <v>0</v>
      </c>
      <c r="H11" s="669"/>
      <c r="I11" s="400" t="s">
        <v>1348</v>
      </c>
      <c r="J11" s="401">
        <f>IFERROR(G11/E11,0)</f>
        <v>0</v>
      </c>
      <c r="K11" s="402">
        <f>'Interior Space'!V510</f>
        <v>0</v>
      </c>
      <c r="L11" s="402">
        <f>IF(G11=0,0,K11-G11)</f>
        <v>0</v>
      </c>
      <c r="M11" s="403">
        <f>IFERROR(L11/K11,0)</f>
        <v>0</v>
      </c>
      <c r="N11" s="404" cm="1">
        <f t="array" ref="N11">IFERROR(INDEX(('Illuminating Incentives'!$E$7:$E$10*$L11)+('Interior Space'!$U$510*'Illuminating Incentives'!$E$11),MATCH($M11,'Illuminating Incentives'!$F$7:$F$10,1)),0)</f>
        <v>0</v>
      </c>
      <c r="O11" s="81"/>
      <c r="P11" s="3"/>
      <c r="Q11" s="6"/>
      <c r="R11" s="2"/>
      <c r="S11" s="2"/>
      <c r="T11" s="7"/>
    </row>
    <row r="12" spans="1:20" ht="15.5">
      <c r="A12" s="6"/>
      <c r="B12" s="399"/>
      <c r="C12" s="184" t="s">
        <v>1347</v>
      </c>
      <c r="D12" s="183" t="str">
        <f>'Exterior Space'!A4</f>
        <v>Exterior Space</v>
      </c>
      <c r="E12" s="220"/>
      <c r="F12" s="183">
        <f>IFERROR(ROUND(SUMPRODUCT('Exterior Space'!$F$10:$F$259,'Exterior Space'!$U$10:$U$259)/SUM('Exterior Space'!$U$10:$U$259),0),0)</f>
        <v>0</v>
      </c>
      <c r="G12" s="670">
        <f>'Exterior Space'!P260</f>
        <v>0</v>
      </c>
      <c r="H12" s="671"/>
      <c r="I12" s="400" t="s">
        <v>1348</v>
      </c>
      <c r="J12" s="405"/>
      <c r="K12" s="402">
        <f>'Exterior Space'!F8+'Exterior Space'!W260</f>
        <v>0</v>
      </c>
      <c r="L12" s="402">
        <f>IF(G12=0,0,K12-G12)</f>
        <v>0</v>
      </c>
      <c r="M12" s="403">
        <f>IFERROR(L12/K12,0)</f>
        <v>0</v>
      </c>
      <c r="N12" s="404" cm="1">
        <f t="array" ref="N12">IFERROR(INDEX(('Illuminating Incentives'!$E$7:$E$10*$L12)+('Exterior Space'!$V$260*'Illuminating Incentives'!$E$11),MATCH($M12,'Illuminating Incentives'!$G$7:$G$10,1)),0)</f>
        <v>0</v>
      </c>
      <c r="O12" s="81"/>
      <c r="P12" s="3"/>
      <c r="Q12" s="6"/>
      <c r="R12" s="10"/>
      <c r="S12" s="2"/>
      <c r="T12" s="7"/>
    </row>
    <row r="13" spans="1:20" ht="18.5" thickBot="1">
      <c r="A13" s="6"/>
      <c r="B13" s="399"/>
      <c r="C13" s="205" t="s">
        <v>18</v>
      </c>
      <c r="D13" s="206">
        <f>SUM(D10:D12)</f>
        <v>0</v>
      </c>
      <c r="E13" s="207"/>
      <c r="F13" s="406" t="s">
        <v>0</v>
      </c>
      <c r="G13" s="662"/>
      <c r="H13" s="663"/>
      <c r="I13" s="407"/>
      <c r="J13" s="407"/>
      <c r="K13" s="407"/>
      <c r="L13" s="407"/>
      <c r="M13" s="455">
        <f>SUM(M11:M12)</f>
        <v>0</v>
      </c>
      <c r="N13" s="408">
        <f>SUM(N11:N12)</f>
        <v>0</v>
      </c>
      <c r="O13" s="81"/>
      <c r="P13" s="3"/>
      <c r="Q13" s="6"/>
      <c r="R13" s="10"/>
      <c r="S13" s="2"/>
      <c r="T13" s="7"/>
    </row>
    <row r="14" spans="1:20" ht="14">
      <c r="A14" s="1"/>
      <c r="B14" s="399"/>
      <c r="C14" s="32"/>
      <c r="D14" s="33"/>
      <c r="E14" s="31"/>
      <c r="F14" s="37"/>
      <c r="G14" s="26"/>
      <c r="H14" s="26"/>
      <c r="I14" s="26"/>
      <c r="J14" s="26"/>
      <c r="K14" s="26"/>
      <c r="L14" s="26"/>
      <c r="M14" s="26"/>
      <c r="N14" s="26"/>
      <c r="O14" s="81"/>
      <c r="P14" s="3"/>
      <c r="Q14" s="6"/>
      <c r="R14" s="2"/>
      <c r="S14" s="2"/>
      <c r="T14" s="7"/>
    </row>
    <row r="15" spans="1:20" ht="14">
      <c r="A15" s="1"/>
      <c r="B15" s="399"/>
      <c r="C15" s="275" t="s">
        <v>1459</v>
      </c>
      <c r="D15" s="276"/>
      <c r="E15" s="277"/>
      <c r="F15" s="409"/>
      <c r="G15" s="410"/>
      <c r="H15" s="26"/>
      <c r="I15" s="411" t="s">
        <v>1303</v>
      </c>
      <c r="J15" s="412"/>
      <c r="K15" s="412"/>
      <c r="L15" s="412"/>
      <c r="M15" s="412"/>
      <c r="N15" s="410"/>
      <c r="O15" s="81"/>
      <c r="P15" s="3"/>
      <c r="Q15" s="6"/>
      <c r="R15" s="2"/>
      <c r="S15" s="2"/>
      <c r="T15" s="7"/>
    </row>
    <row r="16" spans="1:20" ht="46.5">
      <c r="A16" s="1"/>
      <c r="B16" s="399"/>
      <c r="C16" s="208"/>
      <c r="D16" s="204" t="s">
        <v>1458</v>
      </c>
      <c r="E16" s="224" t="s">
        <v>1460</v>
      </c>
      <c r="F16" s="395" t="s">
        <v>1461</v>
      </c>
      <c r="G16" s="395" t="s">
        <v>1462</v>
      </c>
      <c r="H16" s="419"/>
      <c r="I16" s="441" t="s">
        <v>1292</v>
      </c>
      <c r="J16" s="441"/>
      <c r="K16" s="441" t="s">
        <v>1297</v>
      </c>
      <c r="L16" s="442"/>
      <c r="M16" s="442" t="s">
        <v>1296</v>
      </c>
      <c r="N16" s="442"/>
      <c r="O16" s="81"/>
      <c r="P16" s="3"/>
      <c r="Q16" s="6"/>
      <c r="R16" s="2"/>
      <c r="S16" s="2"/>
      <c r="T16" s="7"/>
    </row>
    <row r="17" spans="1:20" ht="15.5">
      <c r="A17" s="2"/>
      <c r="B17" s="399"/>
      <c r="C17" s="200" t="s">
        <v>16</v>
      </c>
      <c r="D17" s="201">
        <f>IFERROR(('Interior Space'!Y510/1000*INDEX(Table7[CF],MATCH('Interior Space'!P1,Table7[Facility Type],0)))+('Space-by-Space-Proj Summary'!K12/1000*0),0)</f>
        <v>0</v>
      </c>
      <c r="E17" s="202">
        <f>IFERROR('Interior Space'!X510/1000+((K12*F12)/1000),0)</f>
        <v>0</v>
      </c>
      <c r="F17" s="413">
        <f>IFERROR(('Interior Space'!Z510/1000)+((K12*F12*0)/1000),0)</f>
        <v>0</v>
      </c>
      <c r="G17" s="413">
        <f>F17*10</f>
        <v>0</v>
      </c>
      <c r="H17" s="26"/>
      <c r="I17" s="211">
        <f>'Project Information'!D14</f>
        <v>0</v>
      </c>
      <c r="J17" s="212" t="s">
        <v>1293</v>
      </c>
      <c r="K17" s="213">
        <f>'Project Information'!O14</f>
        <v>0</v>
      </c>
      <c r="L17" s="414" t="s">
        <v>3</v>
      </c>
      <c r="M17" s="400">
        <v>15</v>
      </c>
      <c r="N17" s="414" t="s">
        <v>2</v>
      </c>
      <c r="O17" s="81"/>
      <c r="P17" s="3"/>
      <c r="Q17" s="6"/>
      <c r="R17" s="7"/>
      <c r="S17" s="11"/>
      <c r="T17" s="5"/>
    </row>
    <row r="18" spans="1:20" ht="15.5">
      <c r="A18" s="2"/>
      <c r="B18" s="399"/>
      <c r="C18" s="200" t="s">
        <v>19</v>
      </c>
      <c r="D18" s="201">
        <f>IFERROR(('Interior Space'!Q510/1000*INDEX(Table7[CF],MATCH('Interior Space'!P1,Table7[Facility Type],0)))+(G12/1000*0),0)</f>
        <v>0</v>
      </c>
      <c r="E18" s="202">
        <f>IFERROR('Interior Space'!P510/1000+((G12*F12)/1000),0)</f>
        <v>0</v>
      </c>
      <c r="F18" s="413">
        <f>IFERROR(('Interior Space'!R510/1000)+((G12*F12*0)/1000),0)</f>
        <v>0</v>
      </c>
      <c r="G18" s="201">
        <f>F18*10</f>
        <v>0</v>
      </c>
      <c r="H18" s="26"/>
      <c r="I18" s="211">
        <f>'Project Information'!H14</f>
        <v>0</v>
      </c>
      <c r="J18" s="212" t="s">
        <v>1294</v>
      </c>
      <c r="K18" s="213">
        <f>'Project Information'!K14</f>
        <v>0</v>
      </c>
      <c r="L18" s="414" t="s">
        <v>1295</v>
      </c>
      <c r="M18" s="415"/>
      <c r="N18" s="416"/>
      <c r="O18" s="81"/>
      <c r="P18" s="3"/>
      <c r="Q18" s="6"/>
      <c r="R18" s="7"/>
      <c r="S18" s="11"/>
      <c r="T18" s="5"/>
    </row>
    <row r="19" spans="1:20" ht="18">
      <c r="A19" s="2"/>
      <c r="B19" s="399"/>
      <c r="C19" s="209" t="s">
        <v>5</v>
      </c>
      <c r="D19" s="225">
        <f>D17-D18</f>
        <v>0</v>
      </c>
      <c r="E19" s="210">
        <f>E17-E18</f>
        <v>0</v>
      </c>
      <c r="F19" s="417">
        <f>F17-F18</f>
        <v>0</v>
      </c>
      <c r="G19" s="417">
        <f>G17-G18</f>
        <v>0</v>
      </c>
      <c r="H19" s="26"/>
      <c r="I19" s="188">
        <f>SUM(I17:I18)</f>
        <v>0</v>
      </c>
      <c r="J19" s="212" t="s">
        <v>4</v>
      </c>
      <c r="K19" s="189">
        <f>SUM(K17:K18)</f>
        <v>0</v>
      </c>
      <c r="L19" s="414" t="s">
        <v>4</v>
      </c>
      <c r="M19" s="418"/>
      <c r="N19" s="419"/>
      <c r="O19" s="81"/>
      <c r="P19" s="3"/>
      <c r="Q19" s="6"/>
      <c r="R19" s="7"/>
      <c r="S19" s="11"/>
      <c r="T19" s="5"/>
    </row>
    <row r="20" spans="1:20" ht="14">
      <c r="A20" s="2"/>
      <c r="B20" s="399"/>
      <c r="C20" s="32"/>
      <c r="D20" s="33"/>
      <c r="E20" s="34"/>
      <c r="F20" s="420" t="s">
        <v>0</v>
      </c>
      <c r="G20" s="26"/>
      <c r="H20" s="26"/>
      <c r="I20" s="26"/>
      <c r="J20" s="26"/>
      <c r="K20" s="26"/>
      <c r="L20" s="26"/>
      <c r="M20" s="26"/>
      <c r="N20" s="26"/>
      <c r="O20" s="81"/>
      <c r="P20" s="3"/>
      <c r="Q20" s="12"/>
      <c r="R20" s="4"/>
      <c r="S20" s="13"/>
      <c r="T20" s="14"/>
    </row>
    <row r="21" spans="1:20" ht="14">
      <c r="A21" s="1"/>
      <c r="B21" s="399"/>
      <c r="C21" s="26"/>
      <c r="D21" s="421" t="s">
        <v>1109</v>
      </c>
      <c r="E21" s="421" t="s">
        <v>1110</v>
      </c>
      <c r="F21" s="37"/>
      <c r="G21" s="26"/>
      <c r="H21" s="34"/>
      <c r="I21" s="37"/>
      <c r="J21" s="34"/>
      <c r="K21" s="34"/>
      <c r="L21" s="26"/>
      <c r="M21" s="34"/>
      <c r="N21" s="37"/>
      <c r="O21" s="81"/>
      <c r="P21" s="3"/>
      <c r="Q21" s="6"/>
      <c r="R21" s="2"/>
      <c r="S21" s="2"/>
      <c r="T21" s="7"/>
    </row>
    <row r="22" spans="1:20" ht="14">
      <c r="A22" s="1"/>
      <c r="B22" s="399"/>
      <c r="C22" s="116" t="s">
        <v>1111</v>
      </c>
      <c r="D22" s="117">
        <f>IFERROR(($K$19)/($I$19*($E$19)),0)</f>
        <v>0</v>
      </c>
      <c r="E22" s="117">
        <f>IFERROR(($K$19-$M$4)/($I$19*($E$19)),0)</f>
        <v>0</v>
      </c>
      <c r="F22" s="118" t="s">
        <v>2</v>
      </c>
      <c r="G22" s="26"/>
      <c r="H22" s="34"/>
      <c r="I22" s="37"/>
      <c r="J22" s="34"/>
      <c r="K22" s="34"/>
      <c r="L22" s="26"/>
      <c r="M22" s="34"/>
      <c r="N22" s="37"/>
      <c r="O22" s="222"/>
      <c r="P22" s="3"/>
      <c r="Q22" s="6"/>
      <c r="R22" s="2"/>
      <c r="S22" s="2"/>
      <c r="T22" s="7"/>
    </row>
    <row r="23" spans="1:20" ht="14">
      <c r="A23" s="1"/>
      <c r="B23" s="399"/>
      <c r="C23" s="146"/>
      <c r="D23" s="147"/>
      <c r="E23" s="147"/>
      <c r="F23" s="148"/>
      <c r="G23" s="26"/>
      <c r="H23" s="34"/>
      <c r="I23" s="37"/>
      <c r="J23" s="34"/>
      <c r="K23" s="35"/>
      <c r="L23" s="26"/>
      <c r="M23" s="26"/>
      <c r="N23" s="26"/>
      <c r="O23" s="222"/>
      <c r="P23" s="3"/>
      <c r="Q23" s="6"/>
      <c r="R23" s="2"/>
      <c r="S23" s="2"/>
      <c r="T23" s="7"/>
    </row>
    <row r="24" spans="1:20" ht="14.5" thickBot="1">
      <c r="A24" s="1"/>
      <c r="B24" s="422"/>
      <c r="C24" s="423"/>
      <c r="D24" s="424"/>
      <c r="E24" s="424"/>
      <c r="F24" s="424"/>
      <c r="G24" s="52"/>
      <c r="H24" s="53"/>
      <c r="I24" s="54"/>
      <c r="J24" s="53"/>
      <c r="K24" s="52"/>
      <c r="L24" s="53"/>
      <c r="M24" s="53"/>
      <c r="N24" s="52"/>
      <c r="O24" s="223"/>
      <c r="P24" s="3"/>
      <c r="Q24" s="6"/>
      <c r="R24" s="2"/>
      <c r="S24" s="2"/>
      <c r="T24" s="7"/>
    </row>
    <row r="25" spans="1:20" ht="14">
      <c r="A25" s="1"/>
      <c r="B25" s="197"/>
      <c r="C25" s="32"/>
      <c r="D25" s="192"/>
      <c r="E25" s="34"/>
      <c r="F25" s="16"/>
      <c r="G25" s="26"/>
      <c r="H25" s="26"/>
      <c r="I25" s="26"/>
      <c r="J25" s="26"/>
      <c r="K25" s="26"/>
      <c r="L25" s="26"/>
      <c r="M25" s="26"/>
      <c r="N25" s="26"/>
      <c r="O25" s="26"/>
      <c r="P25" s="3"/>
      <c r="Q25" s="6"/>
      <c r="R25" s="2"/>
      <c r="S25" s="2"/>
      <c r="T25" s="7"/>
    </row>
    <row r="26" spans="1:20" ht="14">
      <c r="A26" s="1"/>
      <c r="B26" s="198"/>
      <c r="C26" s="190"/>
      <c r="D26" s="193"/>
      <c r="E26" s="191"/>
      <c r="F26" s="16"/>
      <c r="H26" s="38"/>
      <c r="I26" s="41"/>
      <c r="J26" s="37"/>
      <c r="K26" s="34"/>
      <c r="L26" s="26"/>
      <c r="M26" s="38"/>
      <c r="N26" s="41"/>
      <c r="O26" s="37"/>
      <c r="P26" s="3"/>
      <c r="Q26" s="6"/>
      <c r="R26" s="2"/>
      <c r="S26" s="2"/>
      <c r="T26" s="7"/>
    </row>
    <row r="27" spans="1:20" ht="14">
      <c r="A27" s="1"/>
      <c r="B27" s="198"/>
      <c r="C27" s="32"/>
      <c r="D27" s="33"/>
      <c r="E27" s="31"/>
      <c r="F27" s="16"/>
      <c r="H27" s="41"/>
      <c r="I27" s="41"/>
      <c r="J27" s="194"/>
      <c r="K27" s="34"/>
      <c r="L27" s="26"/>
      <c r="M27" s="41"/>
      <c r="N27" s="41"/>
      <c r="O27" s="194"/>
      <c r="P27" s="3"/>
      <c r="Q27" s="6"/>
      <c r="R27" s="9"/>
      <c r="S27" s="2"/>
      <c r="T27" s="7"/>
    </row>
    <row r="28" spans="1:20" ht="14">
      <c r="A28" s="1"/>
      <c r="B28" s="198"/>
      <c r="C28" s="32"/>
      <c r="D28" s="192"/>
      <c r="E28" s="31"/>
      <c r="F28" s="16"/>
      <c r="H28" s="34"/>
      <c r="I28" s="41"/>
      <c r="J28" s="195"/>
      <c r="K28" s="34"/>
      <c r="L28" s="26"/>
      <c r="M28" s="34"/>
      <c r="N28" s="41"/>
      <c r="O28" s="195"/>
      <c r="P28" s="3"/>
      <c r="Q28" s="6"/>
      <c r="R28" s="9"/>
      <c r="S28" s="2"/>
      <c r="T28" s="7"/>
    </row>
    <row r="29" spans="1:20" ht="14">
      <c r="A29" s="1"/>
      <c r="B29" s="198"/>
      <c r="C29" s="32"/>
      <c r="D29" s="192"/>
      <c r="E29" s="31"/>
      <c r="F29" s="16"/>
      <c r="H29" s="34"/>
      <c r="I29" s="196"/>
      <c r="J29" s="32"/>
      <c r="K29" s="196"/>
      <c r="L29" s="26"/>
      <c r="M29" s="34"/>
      <c r="N29" s="196"/>
      <c r="O29" s="32"/>
      <c r="P29" s="3"/>
      <c r="Q29" s="6"/>
      <c r="R29" s="9"/>
      <c r="S29" s="2"/>
      <c r="T29" s="7"/>
    </row>
    <row r="30" spans="1:20" ht="14">
      <c r="A30" s="1"/>
      <c r="B30" s="198"/>
      <c r="C30" s="32"/>
      <c r="D30" s="192"/>
      <c r="E30" s="31"/>
      <c r="F30" s="16"/>
      <c r="H30" s="34"/>
      <c r="I30" s="196"/>
      <c r="J30" s="37"/>
      <c r="K30" s="196"/>
      <c r="L30" s="26"/>
      <c r="M30" s="34"/>
      <c r="N30" s="196"/>
      <c r="O30" s="37"/>
      <c r="P30" s="3"/>
      <c r="Q30" s="6"/>
      <c r="R30" s="9"/>
      <c r="S30" s="2"/>
      <c r="T30" s="7"/>
    </row>
    <row r="31" spans="1:20" ht="14">
      <c r="A31" s="1"/>
      <c r="B31" s="198"/>
      <c r="C31" s="190"/>
      <c r="D31" s="193"/>
      <c r="E31" s="191"/>
      <c r="F31" s="16"/>
      <c r="H31" s="34"/>
      <c r="I31" s="196"/>
      <c r="J31" s="34"/>
      <c r="K31" s="196"/>
      <c r="L31" s="26"/>
      <c r="M31" s="34"/>
      <c r="N31" s="196"/>
      <c r="O31" s="34"/>
      <c r="P31" s="3"/>
      <c r="Q31" s="6"/>
      <c r="R31" s="9"/>
      <c r="S31" s="2"/>
      <c r="T31" s="7"/>
    </row>
    <row r="32" spans="1:20">
      <c r="A32" s="1"/>
      <c r="P32" s="3"/>
      <c r="Q32" s="6"/>
      <c r="R32" s="9"/>
      <c r="S32" s="2"/>
      <c r="T32" s="7"/>
    </row>
    <row r="33" spans="1:20">
      <c r="A33" s="1"/>
      <c r="P33" s="3"/>
      <c r="Q33" s="6"/>
      <c r="R33" s="2"/>
      <c r="S33" s="2"/>
      <c r="T33" s="7"/>
    </row>
    <row r="34" spans="1:20">
      <c r="A34" s="1"/>
      <c r="P34" s="3"/>
      <c r="Q34" s="6"/>
      <c r="R34" s="2"/>
      <c r="S34" s="2"/>
      <c r="T34" s="7"/>
    </row>
    <row r="35" spans="1:20">
      <c r="A35" s="1"/>
      <c r="P35" s="3"/>
      <c r="Q35" s="6"/>
      <c r="R35" s="2"/>
      <c r="S35" s="2"/>
      <c r="T35" s="7"/>
    </row>
    <row r="36" spans="1:20">
      <c r="A36" s="1"/>
      <c r="P36" s="3"/>
      <c r="Q36" s="6"/>
      <c r="R36" s="2"/>
      <c r="S36" s="2"/>
      <c r="T36" s="7"/>
    </row>
    <row r="37" spans="1:20">
      <c r="A37" s="1"/>
      <c r="P37" s="3"/>
      <c r="Q37" s="6"/>
      <c r="R37" s="2"/>
      <c r="S37" s="2"/>
      <c r="T37" s="7"/>
    </row>
    <row r="38" spans="1:20">
      <c r="A38" s="1"/>
      <c r="P38" s="3"/>
      <c r="Q38" s="6"/>
      <c r="R38" s="2"/>
      <c r="S38" s="2"/>
      <c r="T38" s="7"/>
    </row>
    <row r="39" spans="1:20">
      <c r="A39" s="1"/>
      <c r="P39" s="3"/>
      <c r="Q39" s="6"/>
      <c r="R39" s="2"/>
      <c r="S39" s="2"/>
      <c r="T39" s="18"/>
    </row>
    <row r="40" spans="1:20" ht="14">
      <c r="A40" s="1"/>
      <c r="B40" s="8"/>
      <c r="C40" s="15"/>
      <c r="D40" s="8"/>
      <c r="E40" s="8"/>
      <c r="F40" s="8"/>
      <c r="G40" s="16"/>
      <c r="H40" s="19"/>
      <c r="I40" s="20"/>
      <c r="J40" s="19"/>
      <c r="K40" s="16"/>
      <c r="L40" s="19"/>
      <c r="M40" s="19"/>
      <c r="N40" s="16"/>
      <c r="O40" s="17"/>
      <c r="P40" s="3"/>
      <c r="Q40" s="6"/>
      <c r="R40" s="2"/>
      <c r="S40" s="2"/>
      <c r="T40" s="18"/>
    </row>
    <row r="44" spans="1:20">
      <c r="C44" s="23"/>
      <c r="D44" s="23"/>
    </row>
  </sheetData>
  <sheetProtection algorithmName="SHA-512" hashValue="iBYMuqJQMoFZHxyMIC46c80cxiesRKUzekvAzxwZwFXLBk7gPIcBFUznvrA7vQeQWNioijHD2kUjvzOgAOOPww==" saltValue="9yx6mUEIymLg8jbKM0jM7A==" spinCount="100000" sheet="1" objects="1" scenarios="1"/>
  <mergeCells count="8">
    <mergeCell ref="G13:H13"/>
    <mergeCell ref="C4:G4"/>
    <mergeCell ref="M4:N4"/>
    <mergeCell ref="G10:H10"/>
    <mergeCell ref="G11:H11"/>
    <mergeCell ref="G12:H12"/>
    <mergeCell ref="C5:G5"/>
    <mergeCell ref="M5:N5"/>
  </mergeCells>
  <conditionalFormatting sqref="C5:N5">
    <cfRule type="expression" dxfId="8" priority="1">
      <formula>$M$5&gt;$M$4</formula>
    </cfRule>
  </conditionalFormatting>
  <conditionalFormatting sqref="D22:E22">
    <cfRule type="expression" dxfId="7" priority="8">
      <formula>$E$22&gt;$M$17</formula>
    </cfRule>
  </conditionalFormatting>
  <dataValidations disablePrompts="1" count="2">
    <dataValidation type="list" allowBlank="1" showInputMessage="1" showErrorMessage="1" sqref="C45:C46" xr:uid="{722D7389-567F-4B7E-B0FC-BFF437E83BCA}">
      <formula1>Produce</formula1>
    </dataValidation>
    <dataValidation type="list" allowBlank="1" showInputMessage="1" showErrorMessage="1" sqref="D45:D46" xr:uid="{45072EF3-86C8-4680-82D2-18FB67E05C73}">
      <formula1>INDIRECT(C45)</formula1>
    </dataValidation>
  </dataValidations>
  <printOptions horizontalCentered="1"/>
  <pageMargins left="0.25" right="0.25" top="0.25" bottom="0.25" header="0" footer="0"/>
  <pageSetup scale="66" fitToHeight="0" orientation="landscape" r:id="rId1"/>
  <legacyDrawingHF r:id="rId2"/>
  <extLst>
    <ext xmlns:x14="http://schemas.microsoft.com/office/spreadsheetml/2009/9/main" uri="{78C0D931-6437-407d-A8EE-F0AAD7539E65}">
      <x14:conditionalFormattings>
        <x14:conditionalFormatting xmlns:xm="http://schemas.microsoft.com/office/excel/2006/main">
          <x14:cfRule type="expression" priority="4" id="{B3C52D86-03C1-4465-BCDA-19AD91756DBA}">
            <xm:f>'Project Information'!$C$15&lt;&gt;"Space By Space"</xm:f>
            <x14:dxf>
              <font>
                <color theme="0"/>
              </font>
              <fill>
                <patternFill patternType="solid">
                  <fgColor theme="0"/>
                  <bgColor theme="0"/>
                </patternFill>
              </fill>
            </x14:dxf>
          </x14:cfRule>
          <xm:sqref>B6:L6 N6:O6</xm:sqref>
        </x14:conditionalFormatting>
        <x14:conditionalFormatting xmlns:xm="http://schemas.microsoft.com/office/excel/2006/main">
          <x14:cfRule type="expression" priority="3" id="{6CB0664E-C4F5-4BE8-9E66-C695A1C2BE60}">
            <xm:f>'Project Information'!$C$15&lt;&gt;"Space By Space"</xm:f>
            <x14:dxf>
              <font>
                <color theme="0"/>
              </font>
              <fill>
                <patternFill patternType="solid">
                  <fgColor theme="0"/>
                  <bgColor theme="0"/>
                </patternFill>
              </fill>
            </x14:dxf>
          </x14:cfRule>
          <xm:sqref>B2:O5</xm:sqref>
        </x14:conditionalFormatting>
        <x14:conditionalFormatting xmlns:xm="http://schemas.microsoft.com/office/excel/2006/main">
          <x14:cfRule type="expression" priority="2" id="{24882E81-A453-4F81-BFC4-A1708EA622A1}">
            <xm:f>'Project Information'!$C$15&lt;&gt;"Space By Space"</xm:f>
            <x14:dxf>
              <font>
                <color theme="0"/>
              </font>
              <fill>
                <patternFill patternType="solid">
                  <fgColor theme="0"/>
                  <bgColor theme="0"/>
                </patternFill>
              </fill>
            </x14:dxf>
          </x14:cfRule>
          <xm:sqref>B7:O24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3D90DD446C8934ABD144EA3ACE8BEAB" ma:contentTypeVersion="13" ma:contentTypeDescription="Create a new document." ma:contentTypeScope="" ma:versionID="c8277ef5e8379e58199b177c00c3c984">
  <xsd:schema xmlns:xsd="http://www.w3.org/2001/XMLSchema" xmlns:xs="http://www.w3.org/2001/XMLSchema" xmlns:p="http://schemas.microsoft.com/office/2006/metadata/properties" xmlns:ns3="cf1e9dd4-3224-4696-9763-bf46eab9bb9d" xmlns:ns4="3951b0f9-ad73-4930-b622-db6d5f00fde8" targetNamespace="http://schemas.microsoft.com/office/2006/metadata/properties" ma:root="true" ma:fieldsID="ee5424aa313e4312761f1b1fca64d339" ns3:_="" ns4:_="">
    <xsd:import namespace="cf1e9dd4-3224-4696-9763-bf46eab9bb9d"/>
    <xsd:import namespace="3951b0f9-ad73-4930-b622-db6d5f00fde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1e9dd4-3224-4696-9763-bf46eab9b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951b0f9-ad73-4930-b622-db6d5f00fde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7ED60E2-CC49-45DE-B498-F94777E5E5C5}">
  <ds:schemaRefs>
    <ds:schemaRef ds:uri="http://schemas.microsoft.com/sharepoint/v3/contenttype/forms"/>
  </ds:schemaRefs>
</ds:datastoreItem>
</file>

<file path=customXml/itemProps2.xml><?xml version="1.0" encoding="utf-8"?>
<ds:datastoreItem xmlns:ds="http://schemas.openxmlformats.org/officeDocument/2006/customXml" ds:itemID="{D68217D4-570A-4ADF-B8AB-732ED85382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1e9dd4-3224-4696-9763-bf46eab9bb9d"/>
    <ds:schemaRef ds:uri="3951b0f9-ad73-4930-b622-db6d5f00fde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0E01B4D-C9BD-4A85-9D09-8947CF106ED6}">
  <ds:schemaRefs>
    <ds:schemaRef ds:uri="3951b0f9-ad73-4930-b622-db6d5f00fde8"/>
    <ds:schemaRef ds:uri="http://purl.org/dc/terms/"/>
    <ds:schemaRef ds:uri="http://schemas.openxmlformats.org/package/2006/metadata/core-properties"/>
    <ds:schemaRef ds:uri="http://schemas.microsoft.com/office/2006/documentManagement/types"/>
    <ds:schemaRef ds:uri="cf1e9dd4-3224-4696-9763-bf46eab9bb9d"/>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28</vt:i4>
      </vt:variant>
    </vt:vector>
  </HeadingPairs>
  <TitlesOfParts>
    <vt:vector size="44" baseType="lpstr">
      <vt:lpstr>App &amp; Instructions</vt:lpstr>
      <vt:lpstr>Project Information</vt:lpstr>
      <vt:lpstr>LED Products List</vt:lpstr>
      <vt:lpstr>Terms &amp; Conditions</vt:lpstr>
      <vt:lpstr>Illuminating Incentives</vt:lpstr>
      <vt:lpstr>Interior Space</vt:lpstr>
      <vt:lpstr>Exterior Space</vt:lpstr>
      <vt:lpstr>Whole Bldg-Proj Summary</vt:lpstr>
      <vt:lpstr>Space-by-Space-Proj Summary</vt:lpstr>
      <vt:lpstr>COMcheck Proj Summary</vt:lpstr>
      <vt:lpstr>InDemand_csv</vt:lpstr>
      <vt:lpstr>MRD</vt:lpstr>
      <vt:lpstr>Zip Codes</vt:lpstr>
      <vt:lpstr>Code</vt:lpstr>
      <vt:lpstr>HVAC</vt:lpstr>
      <vt:lpstr>Operation Hours</vt:lpstr>
      <vt:lpstr>'COMcheck Proj Summary'!Cities</vt:lpstr>
      <vt:lpstr>Cities</vt:lpstr>
      <vt:lpstr>'COMcheck Proj Summary'!CodeLPD</vt:lpstr>
      <vt:lpstr>CodeLPD</vt:lpstr>
      <vt:lpstr>'COMcheck Proj Summary'!CodeMethod</vt:lpstr>
      <vt:lpstr>CodeMethod</vt:lpstr>
      <vt:lpstr>FacilityType</vt:lpstr>
      <vt:lpstr>HVACList</vt:lpstr>
      <vt:lpstr>LEDModel</vt:lpstr>
      <vt:lpstr>'LED Products List'!LEDProdList</vt:lpstr>
      <vt:lpstr>LEDWattage</vt:lpstr>
      <vt:lpstr>'COMcheck Proj Summary'!Print_Area</vt:lpstr>
      <vt:lpstr>'Interior Space'!Print_Area</vt:lpstr>
      <vt:lpstr>'LED Products List'!Print_Area</vt:lpstr>
      <vt:lpstr>MRD!Print_Area</vt:lpstr>
      <vt:lpstr>'Project Information'!Print_Area</vt:lpstr>
      <vt:lpstr>'Space-by-Space-Proj Summary'!Print_Area</vt:lpstr>
      <vt:lpstr>'Whole Bldg-Proj Summary'!Print_Area</vt:lpstr>
      <vt:lpstr>'Illuminating Incentives'!Print_Titles</vt:lpstr>
      <vt:lpstr>ProdType</vt:lpstr>
      <vt:lpstr>QualListing</vt:lpstr>
      <vt:lpstr>'COMcheck Proj Summary'!SpaceType</vt:lpstr>
      <vt:lpstr>SpaceType</vt:lpstr>
      <vt:lpstr>'COMcheck Proj Summary'!States</vt:lpstr>
      <vt:lpstr>'Space-by-Space-Proj Summary'!States</vt:lpstr>
      <vt:lpstr>States</vt:lpstr>
      <vt:lpstr>'COMcheck Proj Summary'!Zip</vt:lpstr>
      <vt:lpstr>Zip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Illuminating Excellence - New Construction-Renovation Lighting Application_R0_040125</dc:title>
  <dc:creator>National Grid;Amy.Dickerson@nationalgrid.com</dc:creator>
  <cp:keywords>New Construction, Renovation, Lighting</cp:keywords>
  <cp:lastModifiedBy>Amy Dickerson</cp:lastModifiedBy>
  <cp:lastPrinted>2023-04-11T20:51:05Z</cp:lastPrinted>
  <dcterms:created xsi:type="dcterms:W3CDTF">2011-08-18T12:52:33Z</dcterms:created>
  <dcterms:modified xsi:type="dcterms:W3CDTF">2025-03-21T17:46:23Z</dcterms:modified>
  <cp:category>2024 C&amp;I New Construction-Renovation Lighting Application &amp; Incentives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0x010100D3D90DD446C8934ABD144EA3ACE8BEAB</vt:lpwstr>
  </property>
</Properties>
</file>